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PL\COMISSÃO 017-S - JULHO.2021\4 - LICITAÇÕES 2022\PREGÃO ELETRÔNICO\PISO SEDURB\"/>
    </mc:Choice>
  </mc:AlternateContent>
  <xr:revisionPtr revIDLastSave="0" documentId="8_{20798133-D093-474E-A2FA-4D1C12EDBF8D}" xr6:coauthVersionLast="47" xr6:coauthVersionMax="47" xr10:uidLastSave="{00000000-0000-0000-0000-000000000000}"/>
  <bookViews>
    <workbookView xWindow="-120" yWindow="-120" windowWidth="29040" windowHeight="15840" xr2:uid="{00000000-000D-0000-FFFF-FFFF00000000}"/>
    <workbookView xWindow="-120" yWindow="-120" windowWidth="29040" windowHeight="15840" xr2:uid="{00000000-000D-0000-FFFF-FFFF01000000}"/>
  </bookViews>
  <sheets>
    <sheet name="LICITACAO" sheetId="1" r:id="rId1"/>
    <sheet name="COMPOSICAO" sheetId="2" r:id="rId2"/>
    <sheet name="MERCADO" sheetId="3" r:id="rId3"/>
    <sheet name="CRONOGRAMA" sheetId="4" r:id="rId4"/>
    <sheet name="MEMÓRIA DE CÁLCULO" sheetId="5" r:id="rId5"/>
  </sheets>
  <externalReferences>
    <externalReference r:id="rId6"/>
    <externalReference r:id="rId7"/>
  </externalReferences>
  <definedNames>
    <definedName name="_xlnm._FilterDatabase" localSheetId="0" hidden="1">LICITACAO!#REF!</definedName>
    <definedName name="_xlnm.Print_Area" localSheetId="0">LICITACAO!$A$1:$H$26</definedName>
    <definedName name="_xlnm.Print_Area" localSheetId="4">'MEMÓRIA DE CÁLCULO'!$A$1:$J$56</definedName>
    <definedName name="DADOS" localSheetId="4">[1]DADOS!$A$6:$A$13</definedName>
    <definedName name="DADOS">[2]DADOS!$A$6:$A$13</definedName>
    <definedName name="ETAPA" localSheetId="4">[1]DADOS!$A$2:$A$3</definedName>
    <definedName name="ETAPA">[2]DADOS!$A$2:$A$3</definedName>
    <definedName name="_xlnm.Print_Titles" localSheetId="4">'MEMÓRIA DE CÁLCULO'!$1:$3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5" l="1"/>
  <c r="J21" i="5" s="1"/>
  <c r="B4" i="5"/>
  <c r="B11" i="5"/>
  <c r="B15" i="5" s="1"/>
  <c r="C11" i="5"/>
  <c r="C15" i="5" s="1"/>
  <c r="B25" i="5"/>
  <c r="B32" i="5"/>
  <c r="J32" i="5" s="1"/>
  <c r="J30" i="5" s="1"/>
  <c r="B34" i="5"/>
  <c r="B39" i="5"/>
  <c r="B42" i="5"/>
  <c r="B44" i="5"/>
  <c r="I44" i="5"/>
  <c r="B46" i="5"/>
  <c r="B51" i="5"/>
  <c r="J51" i="5" s="1"/>
  <c r="B55" i="5"/>
  <c r="J55" i="5" s="1"/>
  <c r="J53" i="5" s="1"/>
  <c r="J46" i="5"/>
  <c r="J44" i="5" s="1"/>
  <c r="J42" i="5"/>
  <c r="J40" i="5" s="1"/>
  <c r="J37" i="5"/>
  <c r="J35" i="5" s="1"/>
  <c r="J28" i="5"/>
  <c r="J26" i="5" s="1"/>
  <c r="J19" i="5"/>
  <c r="J17" i="5" s="1"/>
  <c r="J7" i="5"/>
  <c r="J5" i="5" s="1"/>
  <c r="J11" i="5" l="1"/>
  <c r="J9" i="5" s="1"/>
  <c r="J15" i="5"/>
  <c r="J13" i="5" s="1"/>
  <c r="B50" i="5" l="1"/>
  <c r="J50" i="5" s="1"/>
  <c r="J48" i="5" s="1"/>
  <c r="A2" i="4"/>
  <c r="B2" i="4"/>
  <c r="A3" i="4"/>
  <c r="B3" i="4"/>
  <c r="B5" i="4"/>
  <c r="B7" i="4"/>
  <c r="B9" i="4"/>
  <c r="B11" i="4"/>
  <c r="I12" i="4"/>
  <c r="I10" i="4"/>
  <c r="I8" i="4"/>
  <c r="I6" i="4"/>
  <c r="E4" i="4"/>
  <c r="F4" i="4" s="1"/>
  <c r="D21" i="3"/>
  <c r="D22" i="3"/>
  <c r="D11" i="3"/>
  <c r="D12" i="3"/>
  <c r="I51" i="2"/>
  <c r="I50" i="2"/>
  <c r="I49" i="2"/>
  <c r="I48" i="2"/>
  <c r="I44" i="2"/>
  <c r="I43" i="2"/>
  <c r="I42" i="2"/>
  <c r="I34" i="2"/>
  <c r="I33" i="2"/>
  <c r="I32" i="2"/>
  <c r="I31" i="2"/>
  <c r="I27" i="2"/>
  <c r="I26" i="2"/>
  <c r="I25" i="2"/>
  <c r="I17" i="2"/>
  <c r="I16" i="2"/>
  <c r="I10" i="2"/>
  <c r="I9" i="2"/>
  <c r="I8" i="2"/>
  <c r="H20" i="1"/>
  <c r="H19" i="1"/>
  <c r="H18" i="1"/>
  <c r="H17" i="1"/>
  <c r="H15" i="1"/>
  <c r="H14" i="1"/>
  <c r="H13" i="1"/>
  <c r="H12" i="1"/>
  <c r="H10" i="1"/>
  <c r="H9" i="1"/>
  <c r="H8" i="1"/>
  <c r="H7" i="1"/>
  <c r="H6" i="1"/>
  <c r="H16" i="1" l="1"/>
  <c r="I46" i="2"/>
  <c r="H5" i="1"/>
  <c r="I23" i="2"/>
  <c r="H11" i="1"/>
  <c r="D15" i="3"/>
  <c r="I15" i="2" s="1"/>
  <c r="I29" i="2"/>
  <c r="I6" i="2"/>
  <c r="D5" i="3"/>
  <c r="I14" i="2" s="1"/>
  <c r="I12" i="2" s="1"/>
  <c r="I40" i="2"/>
  <c r="I39" i="2" s="1"/>
  <c r="H21" i="1" l="1"/>
  <c r="I22" i="2"/>
  <c r="I5" i="2"/>
  <c r="E9" i="4"/>
  <c r="D9" i="4"/>
  <c r="F9" i="4"/>
  <c r="I9" i="4" l="1"/>
  <c r="J9" i="4" s="1"/>
  <c r="D11" i="4"/>
  <c r="F11" i="4"/>
  <c r="E11" i="4"/>
  <c r="I11" i="4" l="1"/>
  <c r="J11" i="4" s="1"/>
  <c r="F7" i="4" l="1"/>
  <c r="E7" i="4"/>
  <c r="D7" i="4"/>
  <c r="I7" i="4" l="1"/>
  <c r="J7" i="4" s="1"/>
  <c r="E5" i="4" l="1"/>
  <c r="E13" i="4" s="1"/>
  <c r="F5" i="4"/>
  <c r="F13" i="4" s="1"/>
  <c r="C13" i="4"/>
  <c r="C12" i="4" s="1"/>
  <c r="D5" i="4"/>
  <c r="D13" i="4" s="1"/>
  <c r="I5" i="4" l="1"/>
  <c r="J5" i="4" s="1"/>
  <c r="E14" i="4"/>
  <c r="D14" i="4"/>
  <c r="D16" i="4" s="1"/>
  <c r="C6" i="4"/>
  <c r="C8" i="4"/>
  <c r="C10" i="4"/>
  <c r="D15" i="4"/>
  <c r="E15" i="4" s="1"/>
  <c r="F15" i="4" s="1"/>
  <c r="F14" i="4"/>
  <c r="C14" i="4" l="1"/>
  <c r="E16" i="4"/>
  <c r="F16" i="4" s="1"/>
  <c r="I40" i="5" l="1"/>
  <c r="B40" i="5"/>
  <c r="I17" i="5"/>
  <c r="B17" i="5"/>
  <c r="I35" i="5"/>
  <c r="B35" i="5"/>
  <c r="I13" i="5" l="1"/>
  <c r="B13" i="5"/>
  <c r="I9" i="5"/>
  <c r="B9" i="5"/>
  <c r="I53" i="5"/>
  <c r="B53" i="5"/>
  <c r="I48" i="5"/>
  <c r="B48" i="5"/>
  <c r="B5" i="5"/>
  <c r="I5" i="5" l="1"/>
  <c r="B30" i="5" l="1"/>
  <c r="I30" i="5"/>
  <c r="I21" i="5"/>
  <c r="I26" i="5"/>
  <c r="B26" i="5"/>
  <c r="B21" i="5" l="1"/>
</calcChain>
</file>

<file path=xl/sharedStrings.xml><?xml version="1.0" encoding="utf-8"?>
<sst xmlns="http://schemas.openxmlformats.org/spreadsheetml/2006/main" count="377" uniqueCount="137">
  <si>
    <t>PLANILHA ORÇAMENTÁRIA</t>
  </si>
  <si>
    <t>OBRA:</t>
  </si>
  <si>
    <t>Reforma do Piso SEDURB</t>
  </si>
  <si>
    <t>BDI:</t>
  </si>
  <si>
    <t>SERVIÇOS</t>
  </si>
  <si>
    <t>ENDEREÇO:</t>
  </si>
  <si>
    <t>R. Alberto de Oliveira Santos, 42, Ed. Ames, 20º andar - Centro</t>
  </si>
  <si>
    <t>DIFERENCIADO</t>
  </si>
  <si>
    <t>ITEM</t>
  </si>
  <si>
    <t>FONTE</t>
  </si>
  <si>
    <t>CÓDIGO</t>
  </si>
  <si>
    <t>DESCRIÇÃO</t>
  </si>
  <si>
    <t>UND</t>
  </si>
  <si>
    <t>QTDE</t>
  </si>
  <si>
    <t>UNIT+BDI</t>
  </si>
  <si>
    <t>TOTAL</t>
  </si>
  <si>
    <t>SERVICOS PRELIMINARES</t>
  </si>
  <si>
    <t>1.1</t>
  </si>
  <si>
    <t>IOPES</t>
  </si>
  <si>
    <t>Retirada De Rodapé De Madeira Ou Cerâmica</t>
  </si>
  <si>
    <t>m</t>
  </si>
  <si>
    <t>1.2</t>
  </si>
  <si>
    <t>Demolição De Piso Cimentado Inclusive Lastro De Concreto</t>
  </si>
  <si>
    <t>m2</t>
  </si>
  <si>
    <t>1.3</t>
  </si>
  <si>
    <t>Recomposição De Piso Cimentado, Com Argamassa De Cimento E Areia No Traço 1:3, Com 2 Cm De Espessura, Incl. Lastro</t>
  </si>
  <si>
    <t>1.4</t>
  </si>
  <si>
    <t>Retirada De Aparelhos Sanitários</t>
  </si>
  <si>
    <t>und</t>
  </si>
  <si>
    <t>1.5</t>
  </si>
  <si>
    <t>COMP</t>
  </si>
  <si>
    <t>Retirada E Recolocação Cuidadosa De Qualquer Bem Móvel Para Instalação Do Piso</t>
  </si>
  <si>
    <t>ÁREAS SECAS</t>
  </si>
  <si>
    <t>2.1</t>
  </si>
  <si>
    <t>Fornecimento De Piso Laminado Em Régua 8Mmx29,1Cmx134Cm. Classe De Abrasão Ac4. Proteção Contra Umidade. Modelo De Referência: Durafloor Unique. Cor Ferrara. Incluindo Perdas, Recortes E Todas As Peças Necessárias.</t>
  </si>
  <si>
    <t>2.2</t>
  </si>
  <si>
    <t>Instalação De Piso Laminado, Incluindo Todo Equipamento Necessário</t>
  </si>
  <si>
    <t>ÁREAS MOLHADAS</t>
  </si>
  <si>
    <t>3.1</t>
  </si>
  <si>
    <t>Porcelanato Polido, Acabamento Acetinado, Dim. 60X60Cm, Ref. De Cor Cimento Cinza Bold Potobello/Equiv, Utilizando Dupla Colagem De Argamassa Colante Para Porcelanato Tipo Aciii E Rejunte 1Mm Para Porcelanato</t>
  </si>
  <si>
    <t>SERVICOS COMPLEMENTARES</t>
  </si>
  <si>
    <t>4.1</t>
  </si>
  <si>
    <t>Recolocação De Vaso Sanitário, Inclusive Fornecimento De Acessórios (Parafusos De Fixação Anel De Vedação, Bolsa E Tubo De Ligação, Etc), Exclusive Fornecimento Do Vaso E Tampa</t>
  </si>
  <si>
    <t>4.2</t>
  </si>
  <si>
    <t>130304*</t>
  </si>
  <si>
    <t>Reinstalação do Rodapé De Madeira, Fixado Com Parafuso E Bucha Plástica N° 7</t>
  </si>
  <si>
    <t>4.3</t>
  </si>
  <si>
    <t>Índice De Preço Para Remoção De Entulho Decorrente Da Execução De Obras (Classe A Conama - Nbr 10.004 - Classe Ii-B), Incluindo Aluguel Da Caçamba, Carga, Transporte E Descarga Em Área Licenciada</t>
  </si>
  <si>
    <t>m3</t>
  </si>
  <si>
    <t>4.4</t>
  </si>
  <si>
    <t>Limpeza Geral Da Obra (Edificação)</t>
  </si>
  <si>
    <t>COMPOSIÇÃO DE SERVIÇO</t>
  </si>
  <si>
    <t>SINAPI</t>
  </si>
  <si>
    <t>DER</t>
  </si>
  <si>
    <t>UNIDADE</t>
  </si>
  <si>
    <t>PREÇO</t>
  </si>
  <si>
    <t>Fornecimento de piso laminado em régua 8mmx29,1cmx134cm. Classe de abrasão AC4. Proteção contra umidade. Modelo de referência: Durafloor Unique. Cor Ferrara. Incluindo perdas, recortes e todas as peças necessárias.</t>
  </si>
  <si>
    <t>MÃO DE OBRA</t>
  </si>
  <si>
    <t>TIPO</t>
  </si>
  <si>
    <t>COEF</t>
  </si>
  <si>
    <t>FATOR</t>
  </si>
  <si>
    <t>UNIT</t>
  </si>
  <si>
    <t>MATERIAL</t>
  </si>
  <si>
    <t>I</t>
  </si>
  <si>
    <t>MERC</t>
  </si>
  <si>
    <t>Observações</t>
  </si>
  <si>
    <t>Considerado 10% de perda e 5% para demais peças necessárias.</t>
  </si>
  <si>
    <t>Instalação de piso laminado, incluindo todo equipamento necessário</t>
  </si>
  <si>
    <t>FUNÇÃO</t>
  </si>
  <si>
    <t>UN</t>
  </si>
  <si>
    <t>C</t>
  </si>
  <si>
    <t>Mão de obra inclui os serviços necessários para subir caixas elétricas no chão.</t>
  </si>
  <si>
    <t>Retirada e recolocação cuidadosa de qualquer bem móvel para instalação do piso</t>
  </si>
  <si>
    <t>COTAÇÃO DE MERCADO</t>
  </si>
  <si>
    <t>Piso Laminado em Régua Durafloor Unique - 8mmX29,1cmX134cm, Classe de abrasão: AC4, com proteção contra umidade, incluindo frete</t>
  </si>
  <si>
    <t>M2</t>
  </si>
  <si>
    <t>CNPJ</t>
  </si>
  <si>
    <t>FORNECEDOR</t>
  </si>
  <si>
    <t>CONTATO</t>
  </si>
  <si>
    <t>COTAÇÃO</t>
  </si>
  <si>
    <t>27.260.788/0001-21</t>
  </si>
  <si>
    <t>Shoppiso LTDA</t>
  </si>
  <si>
    <t>(31) 3786-9773</t>
  </si>
  <si>
    <t>07.641.736/0001-98</t>
  </si>
  <si>
    <t>Pergo Móveis e Acabamentos LTDA</t>
  </si>
  <si>
    <t>(51) 3249-5594</t>
  </si>
  <si>
    <t xml:space="preserve">12.029.182/0001-02 </t>
  </si>
  <si>
    <t>Confort Pisos Ltda</t>
  </si>
  <si>
    <t>(11) 2221-1204</t>
  </si>
  <si>
    <t>MÉDIA</t>
  </si>
  <si>
    <t>MEDIANA</t>
  </si>
  <si>
    <t>Manta para Piso Laminado</t>
  </si>
  <si>
    <t>79.426.243/0001-46</t>
  </si>
  <si>
    <t>Casa do Marceneiro</t>
  </si>
  <si>
    <t>(49) 3251-0729</t>
  </si>
  <si>
    <t>63.004.030.0030-20</t>
  </si>
  <si>
    <t>C&amp;C Casa e Construção Ltda</t>
  </si>
  <si>
    <t>(11) 4001-0100</t>
  </si>
  <si>
    <t>61.740.510/0001-90</t>
  </si>
  <si>
    <t xml:space="preserve">Grupo Esplane Espaços Planejados </t>
  </si>
  <si>
    <t>(19) 3785-9244</t>
  </si>
  <si>
    <t>CRONOGRAMA FÍSICO FINANCEIRO</t>
  </si>
  <si>
    <t>FINANCEIRO</t>
  </si>
  <si>
    <t>$</t>
  </si>
  <si>
    <t>%</t>
  </si>
  <si>
    <t>Financeiro (R$)</t>
  </si>
  <si>
    <t>Físico (%)</t>
  </si>
  <si>
    <t>Financeiro Acumulado (R$)</t>
  </si>
  <si>
    <t>Físico Acumulado (%)</t>
  </si>
  <si>
    <t/>
  </si>
  <si>
    <t>Carpinteiro De Esquadria Com Encargos Complementares</t>
  </si>
  <si>
    <t>h</t>
  </si>
  <si>
    <t>Servente Com Encargos Complementares</t>
  </si>
  <si>
    <t>SEM DESONER</t>
  </si>
  <si>
    <t>MEMÓRIA DE CÁLCULO</t>
  </si>
  <si>
    <t>COMP
(m)</t>
  </si>
  <si>
    <t>TOTAL
(m)</t>
  </si>
  <si>
    <t>Perímetro alvenaria áreas secas</t>
  </si>
  <si>
    <r>
      <t>A</t>
    </r>
    <r>
      <rPr>
        <b/>
        <vertAlign val="subscript"/>
        <sz val="8"/>
        <rFont val="Arial"/>
        <family val="2"/>
      </rPr>
      <t xml:space="preserve">seca
</t>
    </r>
    <r>
      <rPr>
        <b/>
        <sz val="8"/>
        <rFont val="Arial"/>
        <family val="2"/>
      </rPr>
      <t>(m²)</t>
    </r>
  </si>
  <si>
    <r>
      <t>A</t>
    </r>
    <r>
      <rPr>
        <b/>
        <vertAlign val="subscript"/>
        <sz val="8"/>
        <rFont val="Arial"/>
        <family val="2"/>
      </rPr>
      <t xml:space="preserve">molhada
</t>
    </r>
    <r>
      <rPr>
        <b/>
        <sz val="8"/>
        <rFont val="Arial"/>
        <family val="2"/>
      </rPr>
      <t>(m²)</t>
    </r>
  </si>
  <si>
    <t>10% da área total para regularização, se necessário</t>
  </si>
  <si>
    <t>Quantidade</t>
  </si>
  <si>
    <t>Planta baixa</t>
  </si>
  <si>
    <t>VOL
(m³)</t>
  </si>
  <si>
    <t>EMPOL.
(%)</t>
  </si>
  <si>
    <t>Piso demolido a recuperar</t>
  </si>
  <si>
    <t>Perda de material (pisos)</t>
  </si>
  <si>
    <t>Área de assentamento</t>
  </si>
  <si>
    <t>TOTAL
(m2)</t>
  </si>
  <si>
    <t>TOTAL
(und)</t>
  </si>
  <si>
    <t>TOTAL
(m3)</t>
  </si>
  <si>
    <t>Os encargos sociais foram adotados conforme respectivas planilhas referenciais.</t>
  </si>
  <si>
    <t>Considerou necessário dois serventes por três horas diárias para retirada e recolocação dos móveis nos ambientes onde serão instalados novos pisos.</t>
  </si>
  <si>
    <r>
      <t xml:space="preserve">Nos valores dos serviços previstos estão </t>
    </r>
    <r>
      <rPr>
        <b/>
        <sz val="10"/>
        <color theme="1"/>
        <rFont val="Arial"/>
        <family val="2"/>
      </rPr>
      <t>contemplados adicional noturno</t>
    </r>
    <r>
      <rPr>
        <sz val="10"/>
        <color theme="1"/>
        <rFont val="Arial"/>
        <family val="2"/>
      </rPr>
      <t>, conforme orientado pelo Caderno de Metodologias e Coneceitos SINAPI.</t>
    </r>
  </si>
  <si>
    <t>JAN/22</t>
  </si>
  <si>
    <t>Percentual de BDI definido pela Resolução TCE/ES Nº 329/2019 (1ª Faixa até R$ 330.000,00)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</si>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</sst>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.00000_-;\-* #,##0.00000_-;_-* &quot;-&quot;??_-;_-@_-"/>
    <numFmt numFmtId="166" formatCode="&quot;MÊS &quot;00"/>
  </numFmts>
  <fonts count="23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9" tint="-0.249977111117893"/>
      <name val="Arial"/>
      <family val="2"/>
    </font>
    <font>
      <sz val="10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0"/>
      <name val="Arial1"/>
    </font>
    <font>
      <b/>
      <sz val="10"/>
      <color theme="1"/>
      <name val="Arial1"/>
    </font>
    <font>
      <b/>
      <sz val="8"/>
      <color theme="1"/>
      <name val="Arial1"/>
    </font>
    <font>
      <sz val="8"/>
      <color theme="1"/>
      <name val="Arial1"/>
    </font>
    <font>
      <b/>
      <sz val="11"/>
      <color theme="1"/>
      <name val="Arial1"/>
    </font>
    <font>
      <sz val="9"/>
      <color theme="1"/>
      <name val="Arial1"/>
    </font>
    <font>
      <b/>
      <sz val="9"/>
      <color theme="1"/>
      <name val="Arial1"/>
    </font>
    <font>
      <b/>
      <sz val="8"/>
      <name val="Arial"/>
      <family val="2"/>
    </font>
    <font>
      <sz val="8"/>
      <color theme="1"/>
      <name val="Liberation Sans"/>
      <family val="2"/>
    </font>
    <font>
      <sz val="8"/>
      <name val="Arial"/>
      <family val="2"/>
    </font>
    <font>
      <b/>
      <vertAlign val="subscript"/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FFFFD7"/>
      </patternFill>
    </fill>
    <fill>
      <patternFill patternType="solid">
        <fgColor rgb="FFFFFFCC"/>
        <bgColor rgb="FFFFFFD7"/>
      </patternFill>
    </fill>
    <fill>
      <patternFill patternType="solid">
        <fgColor theme="4"/>
        <bgColor rgb="FFB4C7DC"/>
      </patternFill>
    </fill>
    <fill>
      <patternFill patternType="solid">
        <fgColor theme="0"/>
        <bgColor rgb="FFDEE6EF"/>
      </patternFill>
    </fill>
    <fill>
      <patternFill patternType="solid">
        <fgColor rgb="FFFFFFCC"/>
        <bgColor rgb="FFDEE6EF"/>
      </patternFill>
    </fill>
    <fill>
      <patternFill patternType="solid">
        <fgColor theme="2" tint="-9.9978637043366805E-2"/>
        <bgColor rgb="FFDEE6EF"/>
      </patternFill>
    </fill>
    <fill>
      <patternFill patternType="solid">
        <fgColor theme="0" tint="-0.34998626667073579"/>
        <bgColor rgb="FFFFFFA6"/>
      </patternFill>
    </fill>
    <fill>
      <patternFill patternType="solid">
        <fgColor theme="2"/>
        <bgColor rgb="FFFFFF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0.34998626667073579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1" xfId="0" applyFont="1" applyBorder="1" applyAlignment="1" applyProtection="1">
      <alignment horizontal="right" vertical="center" readingOrder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0" fontId="7" fillId="0" borderId="3" xfId="0" applyNumberFormat="1" applyFont="1" applyBorder="1" applyAlignment="1" applyProtection="1">
      <alignment horizontal="center" vertical="center" readingOrder="1"/>
      <protection hidden="1"/>
    </xf>
    <xf numFmtId="0" fontId="3" fillId="0" borderId="4" xfId="0" applyFont="1" applyBorder="1" applyAlignment="1" applyProtection="1">
      <alignment horizontal="right" vertical="center" readingOrder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10" fontId="7" fillId="0" borderId="6" xfId="0" applyNumberFormat="1" applyFont="1" applyBorder="1" applyAlignment="1" applyProtection="1">
      <alignment horizontal="center" vertical="center" readingOrder="1"/>
      <protection hidden="1"/>
    </xf>
    <xf numFmtId="0" fontId="3" fillId="3" borderId="7" xfId="0" applyFont="1" applyFill="1" applyBorder="1" applyAlignment="1" applyProtection="1">
      <alignment horizontal="center" vertical="center" readingOrder="1"/>
      <protection hidden="1"/>
    </xf>
    <xf numFmtId="0" fontId="3" fillId="3" borderId="7" xfId="0" applyFont="1" applyFill="1" applyBorder="1" applyAlignment="1" applyProtection="1">
      <alignment horizontal="center" vertical="center" wrapText="1" readingOrder="1"/>
      <protection hidden="1"/>
    </xf>
    <xf numFmtId="43" fontId="3" fillId="3" borderId="7" xfId="1" applyFont="1" applyFill="1" applyBorder="1" applyAlignment="1" applyProtection="1">
      <alignment horizontal="center" vertical="center" readingOrder="1"/>
      <protection hidden="1"/>
    </xf>
    <xf numFmtId="43" fontId="3" fillId="3" borderId="7" xfId="0" applyNumberFormat="1" applyFont="1" applyFill="1" applyBorder="1" applyAlignment="1" applyProtection="1">
      <alignment horizontal="center" vertical="center" wrapText="1" readingOrder="1"/>
      <protection hidden="1"/>
    </xf>
    <xf numFmtId="43" fontId="3" fillId="3" borderId="8" xfId="2" applyNumberFormat="1" applyFont="1" applyFill="1" applyBorder="1" applyAlignment="1" applyProtection="1">
      <alignment horizontal="center" vertical="center" wrapText="1" readingOrder="1"/>
      <protection hidden="1"/>
    </xf>
    <xf numFmtId="0" fontId="6" fillId="4" borderId="9" xfId="0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horizontal="center" vertical="center" readingOrder="1"/>
      <protection hidden="1"/>
    </xf>
    <xf numFmtId="0" fontId="6" fillId="4" borderId="9" xfId="0" applyFont="1" applyFill="1" applyBorder="1" applyAlignment="1" applyProtection="1">
      <alignment horizontal="left" vertical="center" wrapText="1" readingOrder="1"/>
      <protection hidden="1"/>
    </xf>
    <xf numFmtId="0" fontId="6" fillId="4" borderId="9" xfId="0" applyFont="1" applyFill="1" applyBorder="1" applyAlignment="1" applyProtection="1">
      <alignment horizontal="center" vertical="center" wrapText="1" readingOrder="1"/>
      <protection hidden="1"/>
    </xf>
    <xf numFmtId="43" fontId="6" fillId="4" borderId="9" xfId="1" applyFont="1" applyFill="1" applyBorder="1" applyAlignment="1" applyProtection="1">
      <alignment horizontal="center" vertical="center" readingOrder="1"/>
      <protection hidden="1"/>
    </xf>
    <xf numFmtId="43" fontId="6" fillId="4" borderId="9" xfId="2" applyNumberFormat="1" applyFont="1" applyFill="1" applyBorder="1" applyAlignment="1" applyProtection="1">
      <alignment horizontal="right" vertical="center" wrapText="1" readingOrder="1"/>
      <protection hidden="1"/>
    </xf>
    <xf numFmtId="43" fontId="6" fillId="4" borderId="10" xfId="2" applyNumberFormat="1" applyFont="1" applyFill="1" applyBorder="1" applyAlignment="1" applyProtection="1">
      <alignment horizontal="right" vertical="center" readingOrder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 readingOrder="1"/>
      <protection hidden="1"/>
    </xf>
    <xf numFmtId="0" fontId="7" fillId="0" borderId="9" xfId="0" applyFont="1" applyBorder="1" applyAlignment="1" applyProtection="1">
      <alignment horizontal="left" vertical="center" wrapText="1" readingOrder="1"/>
      <protection hidden="1"/>
    </xf>
    <xf numFmtId="0" fontId="7" fillId="0" borderId="9" xfId="0" applyFont="1" applyBorder="1" applyAlignment="1" applyProtection="1">
      <alignment horizontal="center" vertical="center" wrapText="1" readingOrder="1"/>
      <protection hidden="1"/>
    </xf>
    <xf numFmtId="43" fontId="7" fillId="0" borderId="9" xfId="1" applyFont="1" applyFill="1" applyBorder="1" applyAlignment="1" applyProtection="1">
      <alignment horizontal="center" vertical="center" readingOrder="1"/>
      <protection hidden="1"/>
    </xf>
    <xf numFmtId="43" fontId="7" fillId="5" borderId="9" xfId="2" applyNumberFormat="1" applyFont="1" applyFill="1" applyBorder="1" applyAlignment="1" applyProtection="1">
      <alignment horizontal="right" vertical="center" wrapText="1" readingOrder="1"/>
      <protection hidden="1"/>
    </xf>
    <xf numFmtId="43" fontId="7" fillId="0" borderId="10" xfId="2" applyNumberFormat="1" applyFont="1" applyFill="1" applyBorder="1" applyAlignment="1" applyProtection="1">
      <alignment horizontal="right" vertical="center" readingOrder="1"/>
      <protection hidden="1"/>
    </xf>
    <xf numFmtId="0" fontId="9" fillId="0" borderId="9" xfId="0" applyFont="1" applyBorder="1" applyAlignment="1" applyProtection="1">
      <alignment horizontal="center" vertical="center" readingOrder="1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 readingOrder="1"/>
      <protection hidden="1"/>
    </xf>
    <xf numFmtId="0" fontId="5" fillId="4" borderId="9" xfId="0" applyFont="1" applyFill="1" applyBorder="1" applyAlignment="1" applyProtection="1">
      <alignment horizontal="left" vertical="center" wrapText="1" readingOrder="1"/>
      <protection hidden="1"/>
    </xf>
    <xf numFmtId="0" fontId="5" fillId="4" borderId="9" xfId="0" applyFont="1" applyFill="1" applyBorder="1" applyAlignment="1" applyProtection="1">
      <alignment horizontal="center" vertical="center" wrapText="1" readingOrder="1"/>
      <protection hidden="1"/>
    </xf>
    <xf numFmtId="43" fontId="5" fillId="4" borderId="9" xfId="1" applyFont="1" applyFill="1" applyBorder="1" applyAlignment="1" applyProtection="1">
      <alignment horizontal="center" vertical="center" readingOrder="1"/>
      <protection hidden="1"/>
    </xf>
    <xf numFmtId="43" fontId="5" fillId="4" borderId="9" xfId="2" applyNumberFormat="1" applyFont="1" applyFill="1" applyBorder="1" applyAlignment="1" applyProtection="1">
      <alignment horizontal="right" vertical="center" wrapText="1" readingOrder="1"/>
      <protection hidden="1"/>
    </xf>
    <xf numFmtId="43" fontId="5" fillId="4" borderId="10" xfId="2" applyNumberFormat="1" applyFont="1" applyFill="1" applyBorder="1" applyAlignment="1" applyProtection="1">
      <alignment horizontal="right" vertical="center" readingOrder="1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2" borderId="9" xfId="0" applyFont="1" applyFill="1" applyBorder="1" applyAlignment="1" applyProtection="1">
      <alignment horizontal="left" vertical="center" wrapText="1" readingOrder="1"/>
      <protection hidden="1"/>
    </xf>
    <xf numFmtId="0" fontId="10" fillId="2" borderId="9" xfId="0" applyFont="1" applyFill="1" applyBorder="1" applyAlignment="1" applyProtection="1">
      <alignment horizontal="center" vertical="center" readingOrder="1"/>
      <protection hidden="1"/>
    </xf>
    <xf numFmtId="43" fontId="10" fillId="2" borderId="9" xfId="1" applyFont="1" applyFill="1" applyBorder="1" applyAlignment="1" applyProtection="1">
      <alignment horizontal="center" vertical="center" readingOrder="1"/>
      <protection hidden="1"/>
    </xf>
    <xf numFmtId="43" fontId="10" fillId="2" borderId="9" xfId="0" applyNumberFormat="1" applyFont="1" applyFill="1" applyBorder="1" applyAlignment="1" applyProtection="1">
      <alignment horizontal="center" vertical="center" readingOrder="1"/>
      <protection hidden="1"/>
    </xf>
    <xf numFmtId="43" fontId="10" fillId="2" borderId="0" xfId="2" applyNumberFormat="1" applyFont="1" applyFill="1" applyAlignment="1" applyProtection="1">
      <alignment horizontal="left" vertical="center" readingOrder="1"/>
      <protection hidden="1"/>
    </xf>
    <xf numFmtId="9" fontId="10" fillId="0" borderId="9" xfId="3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164" fontId="7" fillId="2" borderId="0" xfId="2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4" fontId="7" fillId="2" borderId="0" xfId="0" applyNumberFormat="1" applyFont="1" applyFill="1" applyAlignment="1" applyProtection="1">
      <alignment horizontal="center" vertical="center"/>
      <protection hidden="1"/>
    </xf>
    <xf numFmtId="164" fontId="7" fillId="2" borderId="0" xfId="2" applyFont="1" applyFill="1" applyBorder="1" applyAlignment="1" applyProtection="1">
      <alignment horizontal="center" vertical="center"/>
      <protection hidden="1"/>
    </xf>
    <xf numFmtId="10" fontId="7" fillId="2" borderId="0" xfId="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2" borderId="9" xfId="0" applyFont="1" applyFill="1" applyBorder="1" applyAlignment="1" applyProtection="1">
      <alignment horizontal="right" vertical="center" readingOrder="1"/>
      <protection hidden="1"/>
    </xf>
    <xf numFmtId="0" fontId="7" fillId="7" borderId="0" xfId="0" applyFont="1" applyFill="1" applyAlignment="1" applyProtection="1">
      <alignment vertical="center" readingOrder="1"/>
      <protection hidden="1"/>
    </xf>
    <xf numFmtId="0" fontId="6" fillId="7" borderId="0" xfId="0" applyFont="1" applyFill="1" applyAlignment="1" applyProtection="1">
      <alignment vertical="center" readingOrder="1"/>
      <protection hidden="1"/>
    </xf>
    <xf numFmtId="0" fontId="12" fillId="8" borderId="0" xfId="0" applyFont="1" applyFill="1" applyAlignment="1" applyProtection="1">
      <alignment horizontal="center" vertical="center"/>
      <protection hidden="1"/>
    </xf>
    <xf numFmtId="4" fontId="12" fillId="8" borderId="0" xfId="0" applyNumberFormat="1" applyFont="1" applyFill="1" applyAlignment="1" applyProtection="1">
      <alignment horizontal="center" vertical="center"/>
      <protection hidden="1"/>
    </xf>
    <xf numFmtId="165" fontId="12" fillId="8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3" fillId="9" borderId="0" xfId="0" applyFont="1" applyFill="1" applyAlignment="1" applyProtection="1">
      <alignment horizontal="center" vertical="center"/>
      <protection hidden="1"/>
    </xf>
    <xf numFmtId="0" fontId="13" fillId="10" borderId="0" xfId="0" applyFont="1" applyFill="1" applyAlignment="1" applyProtection="1">
      <alignment horizontal="center" vertical="center" wrapText="1"/>
      <protection hidden="1"/>
    </xf>
    <xf numFmtId="164" fontId="13" fillId="9" borderId="0" xfId="2" applyFont="1" applyFill="1" applyBorder="1" applyAlignment="1" applyProtection="1">
      <alignment vertical="center"/>
      <protection hidden="1"/>
    </xf>
    <xf numFmtId="0" fontId="14" fillId="12" borderId="0" xfId="0" applyFont="1" applyFill="1" applyAlignment="1" applyProtection="1">
      <alignment horizontal="right" vertical="center"/>
      <protection hidden="1"/>
    </xf>
    <xf numFmtId="164" fontId="14" fillId="12" borderId="0" xfId="2" applyFont="1" applyFill="1" applyBorder="1" applyAlignment="1" applyProtection="1">
      <alignment horizontal="center" vertical="center"/>
      <protection hidden="1"/>
    </xf>
    <xf numFmtId="0" fontId="14" fillId="13" borderId="0" xfId="0" applyFont="1" applyFill="1" applyAlignment="1" applyProtection="1">
      <alignment horizontal="center" vertical="center"/>
      <protection hidden="1"/>
    </xf>
    <xf numFmtId="165" fontId="14" fillId="13" borderId="0" xfId="1" applyNumberFormat="1" applyFont="1" applyFill="1" applyBorder="1" applyAlignment="1" applyProtection="1">
      <alignment horizontal="center" vertical="center"/>
      <protection hidden="1"/>
    </xf>
    <xf numFmtId="4" fontId="14" fillId="13" borderId="0" xfId="0" applyNumberFormat="1" applyFont="1" applyFill="1" applyAlignment="1" applyProtection="1">
      <alignment horizontal="center" vertical="center"/>
      <protection hidden="1"/>
    </xf>
    <xf numFmtId="0" fontId="15" fillId="7" borderId="0" xfId="0" applyFont="1" applyFill="1" applyAlignment="1" applyProtection="1">
      <alignment horizontal="center" vertical="center" readingOrder="1"/>
      <protection hidden="1"/>
    </xf>
    <xf numFmtId="0" fontId="15" fillId="6" borderId="0" xfId="0" applyFont="1" applyFill="1" applyAlignment="1" applyProtection="1">
      <alignment horizontal="left" vertical="center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165" fontId="15" fillId="7" borderId="0" xfId="1" applyNumberFormat="1" applyFont="1" applyFill="1" applyBorder="1" applyAlignment="1" applyProtection="1">
      <alignment horizontal="center" vertical="center" readingOrder="1"/>
      <protection hidden="1"/>
    </xf>
    <xf numFmtId="164" fontId="15" fillId="6" borderId="0" xfId="2" applyFont="1" applyFill="1" applyBorder="1" applyAlignment="1" applyProtection="1">
      <alignment horizontal="center" vertical="center" wrapText="1"/>
      <protection hidden="1"/>
    </xf>
    <xf numFmtId="164" fontId="15" fillId="6" borderId="0" xfId="2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65" fontId="15" fillId="0" borderId="0" xfId="1" applyNumberFormat="1" applyFont="1" applyBorder="1" applyAlignment="1" applyProtection="1">
      <alignment vertical="center"/>
      <protection hidden="1"/>
    </xf>
    <xf numFmtId="4" fontId="15" fillId="6" borderId="0" xfId="0" applyNumberFormat="1" applyFont="1" applyFill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165" fontId="15" fillId="0" borderId="0" xfId="1" applyNumberFormat="1" applyFont="1" applyBorder="1" applyAlignment="1" applyProtection="1">
      <alignment horizontal="left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7" fillId="6" borderId="9" xfId="0" applyFont="1" applyFill="1" applyBorder="1" applyAlignment="1" applyProtection="1">
      <alignment vertical="center" readingOrder="1"/>
      <protection hidden="1"/>
    </xf>
    <xf numFmtId="0" fontId="12" fillId="8" borderId="9" xfId="0" applyFont="1" applyFill="1" applyBorder="1" applyAlignment="1" applyProtection="1">
      <alignment horizontal="center" vertical="center"/>
      <protection hidden="1"/>
    </xf>
    <xf numFmtId="0" fontId="12" fillId="8" borderId="9" xfId="0" applyFont="1" applyFill="1" applyBorder="1" applyAlignment="1" applyProtection="1">
      <alignment vertical="center"/>
      <protection hidden="1"/>
    </xf>
    <xf numFmtId="4" fontId="12" fillId="8" borderId="9" xfId="0" applyNumberFormat="1" applyFont="1" applyFill="1" applyBorder="1" applyAlignment="1" applyProtection="1">
      <alignment horizontal="center" vertical="center"/>
      <protection hidden="1"/>
    </xf>
    <xf numFmtId="0" fontId="17" fillId="9" borderId="9" xfId="0" applyFont="1" applyFill="1" applyBorder="1" applyAlignment="1" applyProtection="1">
      <alignment horizontal="center" vertical="center"/>
      <protection hidden="1"/>
    </xf>
    <xf numFmtId="0" fontId="17" fillId="10" borderId="9" xfId="0" applyFont="1" applyFill="1" applyBorder="1" applyAlignment="1" applyProtection="1">
      <alignment vertical="center" wrapText="1"/>
      <protection hidden="1"/>
    </xf>
    <xf numFmtId="4" fontId="17" fillId="10" borderId="9" xfId="0" applyNumberFormat="1" applyFont="1" applyFill="1" applyBorder="1" applyAlignment="1" applyProtection="1">
      <alignment horizontal="center" vertical="center"/>
      <protection hidden="1"/>
    </xf>
    <xf numFmtId="164" fontId="18" fillId="9" borderId="9" xfId="2" applyFont="1" applyFill="1" applyBorder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4" fillId="12" borderId="13" xfId="0" applyFont="1" applyFill="1" applyBorder="1" applyAlignment="1" applyProtection="1">
      <alignment horizontal="center" vertical="center"/>
      <protection hidden="1"/>
    </xf>
    <xf numFmtId="0" fontId="17" fillId="7" borderId="14" xfId="0" applyFont="1" applyFill="1" applyBorder="1" applyAlignment="1" applyProtection="1">
      <alignment horizontal="center" vertical="center"/>
      <protection hidden="1"/>
    </xf>
    <xf numFmtId="0" fontId="17" fillId="7" borderId="14" xfId="0" applyFont="1" applyFill="1" applyBorder="1" applyAlignment="1" applyProtection="1">
      <alignment vertical="center" wrapText="1"/>
      <protection hidden="1"/>
    </xf>
    <xf numFmtId="0" fontId="17" fillId="7" borderId="14" xfId="0" applyFont="1" applyFill="1" applyBorder="1" applyAlignment="1" applyProtection="1">
      <alignment horizontal="center" vertical="center" wrapText="1"/>
      <protection hidden="1"/>
    </xf>
    <xf numFmtId="164" fontId="17" fillId="6" borderId="14" xfId="2" applyFont="1" applyFill="1" applyBorder="1" applyAlignment="1" applyProtection="1">
      <alignment horizontal="center" vertical="center"/>
      <protection hidden="1"/>
    </xf>
    <xf numFmtId="0" fontId="3" fillId="14" borderId="14" xfId="0" applyFont="1" applyFill="1" applyBorder="1" applyAlignment="1" applyProtection="1">
      <alignment vertical="center" wrapText="1"/>
      <protection hidden="1"/>
    </xf>
    <xf numFmtId="0" fontId="4" fillId="14" borderId="14" xfId="0" applyFont="1" applyFill="1" applyBorder="1" applyAlignment="1" applyProtection="1">
      <alignment horizontal="left" vertical="center"/>
      <protection hidden="1"/>
    </xf>
    <xf numFmtId="0" fontId="18" fillId="15" borderId="14" xfId="0" applyFont="1" applyFill="1" applyBorder="1" applyAlignment="1" applyProtection="1">
      <alignment horizontal="center" vertical="center"/>
      <protection hidden="1"/>
    </xf>
    <xf numFmtId="164" fontId="18" fillId="0" borderId="14" xfId="0" applyNumberFormat="1" applyFont="1" applyBorder="1" applyProtection="1">
      <protection hidden="1"/>
    </xf>
    <xf numFmtId="0" fontId="3" fillId="14" borderId="15" xfId="0" applyFont="1" applyFill="1" applyBorder="1" applyAlignment="1" applyProtection="1">
      <alignment vertical="center"/>
      <protection hidden="1"/>
    </xf>
    <xf numFmtId="0" fontId="4" fillId="14" borderId="15" xfId="0" applyFont="1" applyFill="1" applyBorder="1" applyAlignment="1" applyProtection="1">
      <alignment horizontal="left" vertical="center"/>
      <protection hidden="1"/>
    </xf>
    <xf numFmtId="0" fontId="18" fillId="15" borderId="15" xfId="0" applyFont="1" applyFill="1" applyBorder="1" applyAlignment="1" applyProtection="1">
      <alignment horizontal="center" vertical="center"/>
      <protection hidden="1"/>
    </xf>
    <xf numFmtId="164" fontId="18" fillId="0" borderId="15" xfId="0" applyNumberFormat="1" applyFont="1" applyBorder="1" applyProtection="1">
      <protection hidden="1"/>
    </xf>
    <xf numFmtId="164" fontId="7" fillId="0" borderId="0" xfId="2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readingOrder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readingOrder="1"/>
      <protection hidden="1"/>
    </xf>
    <xf numFmtId="0" fontId="3" fillId="16" borderId="9" xfId="0" applyFont="1" applyFill="1" applyBorder="1" applyAlignment="1" applyProtection="1">
      <alignment horizontal="center" vertical="center"/>
      <protection hidden="1"/>
    </xf>
    <xf numFmtId="166" fontId="3" fillId="16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3" fontId="17" fillId="17" borderId="9" xfId="2" applyNumberFormat="1" applyFont="1" applyFill="1" applyBorder="1" applyAlignment="1" applyProtection="1">
      <alignment horizontal="center" vertical="center"/>
      <protection hidden="1"/>
    </xf>
    <xf numFmtId="43" fontId="17" fillId="17" borderId="9" xfId="2" applyNumberFormat="1" applyFont="1" applyFill="1" applyBorder="1" applyAlignment="1" applyProtection="1">
      <alignment horizontal="justify" vertical="center"/>
      <protection hidden="1"/>
    </xf>
    <xf numFmtId="10" fontId="4" fillId="0" borderId="0" xfId="3" applyNumberFormat="1" applyFont="1" applyFill="1" applyBorder="1" applyAlignment="1" applyProtection="1">
      <alignment horizontal="center" vertical="center"/>
      <protection hidden="1"/>
    </xf>
    <xf numFmtId="164" fontId="4" fillId="0" borderId="0" xfId="2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0" fontId="17" fillId="17" borderId="9" xfId="2" applyNumberFormat="1" applyFont="1" applyFill="1" applyBorder="1" applyAlignment="1" applyProtection="1">
      <alignment horizontal="center" vertical="center"/>
      <protection hidden="1"/>
    </xf>
    <xf numFmtId="10" fontId="3" fillId="7" borderId="9" xfId="3" applyNumberFormat="1" applyFont="1" applyFill="1" applyBorder="1" applyAlignment="1" applyProtection="1">
      <alignment horizontal="center" vertical="center" readingOrder="1"/>
      <protection hidden="1"/>
    </xf>
    <xf numFmtId="10" fontId="4" fillId="0" borderId="0" xfId="0" applyNumberFormat="1" applyFont="1" applyAlignment="1" applyProtection="1">
      <alignment horizontal="center" vertical="center"/>
      <protection hidden="1"/>
    </xf>
    <xf numFmtId="43" fontId="4" fillId="0" borderId="9" xfId="2" applyNumberFormat="1" applyFont="1" applyFill="1" applyBorder="1" applyAlignment="1" applyProtection="1">
      <alignment horizontal="center" vertical="center"/>
      <protection hidden="1"/>
    </xf>
    <xf numFmtId="43" fontId="4" fillId="14" borderId="9" xfId="2" applyNumberFormat="1" applyFont="1" applyFill="1" applyBorder="1" applyAlignment="1" applyProtection="1">
      <alignment vertical="center"/>
      <protection hidden="1"/>
    </xf>
    <xf numFmtId="10" fontId="4" fillId="0" borderId="9" xfId="3" applyNumberFormat="1" applyFont="1" applyFill="1" applyBorder="1" applyAlignment="1" applyProtection="1">
      <alignment horizontal="center" vertical="center"/>
      <protection hidden="1"/>
    </xf>
    <xf numFmtId="10" fontId="4" fillId="14" borderId="9" xfId="3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43" fontId="4" fillId="16" borderId="9" xfId="0" applyNumberFormat="1" applyFont="1" applyFill="1" applyBorder="1" applyAlignment="1" applyProtection="1">
      <alignment vertical="center"/>
      <protection hidden="1"/>
    </xf>
    <xf numFmtId="43" fontId="3" fillId="16" borderId="9" xfId="0" applyNumberFormat="1" applyFont="1" applyFill="1" applyBorder="1" applyAlignment="1" applyProtection="1">
      <alignment horizontal="right" vertical="center"/>
      <protection hidden="1"/>
    </xf>
    <xf numFmtId="10" fontId="4" fillId="16" borderId="9" xfId="0" applyNumberFormat="1" applyFont="1" applyFill="1" applyBorder="1" applyAlignment="1" applyProtection="1">
      <alignment horizontal="center" vertical="center"/>
      <protection hidden="1"/>
    </xf>
    <xf numFmtId="10" fontId="3" fillId="16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7" fontId="7" fillId="0" borderId="13" xfId="0" applyNumberFormat="1" applyFont="1" applyBorder="1" applyAlignment="1" applyProtection="1">
      <alignment horizontal="center" vertical="center" wrapText="1" readingOrder="1"/>
      <protection hidden="1"/>
    </xf>
    <xf numFmtId="0" fontId="6" fillId="0" borderId="15" xfId="0" quotePrefix="1" applyFont="1" applyBorder="1" applyAlignment="1" applyProtection="1">
      <alignment horizontal="center" vertical="center" readingOrder="1"/>
      <protection hidden="1"/>
    </xf>
    <xf numFmtId="164" fontId="7" fillId="2" borderId="0" xfId="2" applyFont="1" applyFill="1" applyAlignment="1" applyProtection="1">
      <alignment vertical="center"/>
      <protection hidden="1"/>
    </xf>
    <xf numFmtId="164" fontId="7" fillId="2" borderId="0" xfId="2" applyFont="1" applyFill="1" applyAlignment="1" applyProtection="1">
      <alignment horizontal="center" vertical="center"/>
      <protection hidden="1"/>
    </xf>
    <xf numFmtId="10" fontId="7" fillId="2" borderId="0" xfId="3" applyNumberFormat="1" applyFont="1" applyFill="1" applyAlignment="1" applyProtection="1">
      <alignment horizontal="center" vertical="center"/>
      <protection hidden="1"/>
    </xf>
    <xf numFmtId="0" fontId="19" fillId="18" borderId="9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5" borderId="9" xfId="0" applyFont="1" applyFill="1" applyBorder="1" applyAlignment="1" applyProtection="1">
      <alignment horizontal="center" vertical="center"/>
      <protection hidden="1"/>
    </xf>
    <xf numFmtId="43" fontId="19" fillId="5" borderId="9" xfId="1" applyFont="1" applyFill="1" applyBorder="1" applyAlignment="1" applyProtection="1">
      <alignment horizontal="center" vertical="center"/>
      <protection hidden="1"/>
    </xf>
    <xf numFmtId="0" fontId="19" fillId="14" borderId="9" xfId="0" applyFont="1" applyFill="1" applyBorder="1" applyAlignment="1" applyProtection="1">
      <alignment horizontal="center" vertical="center"/>
      <protection hidden="1"/>
    </xf>
    <xf numFmtId="0" fontId="19" fillId="14" borderId="9" xfId="0" applyFont="1" applyFill="1" applyBorder="1" applyAlignment="1" applyProtection="1">
      <alignment horizontal="center" vertical="center" wrapText="1"/>
      <protection hidden="1"/>
    </xf>
    <xf numFmtId="43" fontId="19" fillId="14" borderId="9" xfId="1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left" vertical="center" wrapText="1"/>
      <protection hidden="1"/>
    </xf>
    <xf numFmtId="43" fontId="21" fillId="0" borderId="9" xfId="1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left" vertical="center"/>
      <protection hidden="1"/>
    </xf>
    <xf numFmtId="9" fontId="21" fillId="0" borderId="9" xfId="1" applyNumberFormat="1" applyFont="1" applyFill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left" vertical="center"/>
      <protection hidden="1"/>
    </xf>
    <xf numFmtId="0" fontId="20" fillId="0" borderId="9" xfId="0" applyFont="1" applyBorder="1" applyAlignment="1" applyProtection="1">
      <alignment vertical="center"/>
      <protection hidden="1"/>
    </xf>
    <xf numFmtId="43" fontId="20" fillId="0" borderId="9" xfId="1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center" vertical="center" readingOrder="1"/>
      <protection hidden="1"/>
    </xf>
    <xf numFmtId="10" fontId="4" fillId="0" borderId="2" xfId="0" applyNumberFormat="1" applyFont="1" applyBorder="1" applyAlignment="1" applyProtection="1">
      <alignment horizontal="left" vertical="center" readingOrder="1"/>
      <protection hidden="1"/>
    </xf>
    <xf numFmtId="0" fontId="4" fillId="0" borderId="2" xfId="0" applyFont="1" applyBorder="1" applyAlignment="1" applyProtection="1">
      <alignment horizontal="left" vertical="center" readingOrder="1"/>
      <protection hidden="1"/>
    </xf>
    <xf numFmtId="0" fontId="4" fillId="0" borderId="3" xfId="0" applyFont="1" applyBorder="1" applyAlignment="1" applyProtection="1">
      <alignment horizontal="left" vertical="center" readingOrder="1"/>
      <protection hidden="1"/>
    </xf>
    <xf numFmtId="4" fontId="5" fillId="0" borderId="1" xfId="0" applyNumberFormat="1" applyFont="1" applyBorder="1" applyAlignment="1" applyProtection="1">
      <alignment horizontal="right" vertical="center" readingOrder="1"/>
      <protection hidden="1"/>
    </xf>
    <xf numFmtId="4" fontId="5" fillId="0" borderId="4" xfId="0" applyNumberFormat="1" applyFont="1" applyBorder="1" applyAlignment="1" applyProtection="1">
      <alignment horizontal="right" vertical="center" readingOrder="1"/>
      <protection hidden="1"/>
    </xf>
    <xf numFmtId="0" fontId="4" fillId="0" borderId="5" xfId="0" applyFont="1" applyBorder="1" applyAlignment="1" applyProtection="1">
      <alignment horizontal="left" vertical="center" readingOrder="1"/>
      <protection hidden="1"/>
    </xf>
    <xf numFmtId="0" fontId="4" fillId="0" borderId="6" xfId="0" applyFont="1" applyBorder="1" applyAlignment="1" applyProtection="1">
      <alignment horizontal="left" vertical="center" readingOrder="1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4" fillId="11" borderId="0" xfId="0" applyFont="1" applyFill="1" applyAlignment="1" applyProtection="1">
      <alignment horizontal="center" vertical="center"/>
      <protection hidden="1"/>
    </xf>
    <xf numFmtId="10" fontId="7" fillId="6" borderId="9" xfId="0" applyNumberFormat="1" applyFont="1" applyFill="1" applyBorder="1" applyAlignment="1" applyProtection="1">
      <alignment horizontal="left" vertical="center" readingOrder="1"/>
      <protection hidden="1"/>
    </xf>
    <xf numFmtId="0" fontId="7" fillId="6" borderId="9" xfId="0" applyFont="1" applyFill="1" applyBorder="1" applyAlignment="1" applyProtection="1">
      <alignment horizontal="left" vertical="center" readingOrder="1"/>
      <protection hidden="1"/>
    </xf>
    <xf numFmtId="0" fontId="7" fillId="6" borderId="9" xfId="0" applyFont="1" applyFill="1" applyBorder="1" applyAlignment="1" applyProtection="1">
      <alignment vertical="center" readingOrder="1"/>
      <protection hidden="1"/>
    </xf>
    <xf numFmtId="0" fontId="12" fillId="8" borderId="0" xfId="0" applyFont="1" applyFill="1" applyAlignment="1" applyProtection="1">
      <alignment horizontal="center" vertical="center"/>
      <protection hidden="1"/>
    </xf>
    <xf numFmtId="0" fontId="13" fillId="10" borderId="0" xfId="0" applyFont="1" applyFill="1" applyAlignment="1" applyProtection="1">
      <alignment horizontal="left" vertical="center" wrapText="1"/>
      <protection hidden="1"/>
    </xf>
    <xf numFmtId="0" fontId="16" fillId="2" borderId="0" xfId="0" applyFont="1" applyFill="1" applyAlignment="1" applyProtection="1">
      <alignment horizontal="center" vertical="center" readingOrder="1"/>
      <protection hidden="1"/>
    </xf>
    <xf numFmtId="10" fontId="7" fillId="6" borderId="11" xfId="0" applyNumberFormat="1" applyFont="1" applyFill="1" applyBorder="1" applyAlignment="1" applyProtection="1">
      <alignment horizontal="left" vertical="center" readingOrder="1"/>
      <protection hidden="1"/>
    </xf>
    <xf numFmtId="10" fontId="7" fillId="6" borderId="12" xfId="0" applyNumberFormat="1" applyFont="1" applyFill="1" applyBorder="1" applyAlignment="1" applyProtection="1">
      <alignment horizontal="left" vertical="center" readingOrder="1"/>
      <protection hidden="1"/>
    </xf>
    <xf numFmtId="0" fontId="7" fillId="6" borderId="11" xfId="0" applyFont="1" applyFill="1" applyBorder="1" applyAlignment="1" applyProtection="1">
      <alignment horizontal="left" vertical="center" readingOrder="1"/>
      <protection hidden="1"/>
    </xf>
    <xf numFmtId="0" fontId="7" fillId="6" borderId="12" xfId="0" applyFont="1" applyFill="1" applyBorder="1" applyAlignment="1" applyProtection="1">
      <alignment horizontal="left" vertical="center" readingOrder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14" borderId="9" xfId="0" applyFont="1" applyFill="1" applyBorder="1" applyAlignment="1" applyProtection="1">
      <alignment horizontal="center" vertical="center"/>
      <protection hidden="1"/>
    </xf>
    <xf numFmtId="0" fontId="18" fillId="14" borderId="9" xfId="0" applyFont="1" applyFill="1" applyBorder="1" applyAlignment="1" applyProtection="1">
      <alignment horizontal="left" vertical="center" wrapText="1"/>
      <protection hidden="1"/>
    </xf>
    <xf numFmtId="10" fontId="7" fillId="0" borderId="11" xfId="0" applyNumberFormat="1" applyFont="1" applyBorder="1" applyAlignment="1" applyProtection="1">
      <alignment horizontal="left" vertical="center" readingOrder="1"/>
      <protection hidden="1"/>
    </xf>
    <xf numFmtId="0" fontId="7" fillId="0" borderId="12" xfId="0" applyFont="1" applyBorder="1" applyAlignment="1" applyProtection="1">
      <alignment horizontal="left" vertical="center" readingOrder="1"/>
      <protection hidden="1"/>
    </xf>
    <xf numFmtId="0" fontId="7" fillId="0" borderId="10" xfId="0" applyFont="1" applyBorder="1" applyAlignment="1" applyProtection="1">
      <alignment horizontal="left" vertical="center" readingOrder="1"/>
      <protection hidden="1"/>
    </xf>
    <xf numFmtId="0" fontId="7" fillId="0" borderId="11" xfId="0" applyFont="1" applyBorder="1" applyAlignment="1" applyProtection="1">
      <alignment horizontal="left" vertical="center" readingOrder="1"/>
      <protection hidden="1"/>
    </xf>
    <xf numFmtId="0" fontId="21" fillId="5" borderId="9" xfId="0" applyFont="1" applyFill="1" applyBorder="1" applyAlignment="1" applyProtection="1">
      <alignment horizontal="left" vertical="center" wrapText="1"/>
      <protection hidden="1"/>
    </xf>
    <xf numFmtId="0" fontId="19" fillId="18" borderId="11" xfId="0" applyFont="1" applyFill="1" applyBorder="1" applyAlignment="1" applyProtection="1">
      <alignment horizontal="left" vertical="center"/>
      <protection hidden="1"/>
    </xf>
    <xf numFmtId="0" fontId="19" fillId="18" borderId="12" xfId="0" applyFont="1" applyFill="1" applyBorder="1" applyAlignment="1" applyProtection="1">
      <alignment horizontal="left" vertical="center"/>
      <protection hidden="1"/>
    </xf>
    <xf numFmtId="0" fontId="19" fillId="18" borderId="10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 vertical="center" readingOrder="1"/>
      <protection hidden="1"/>
    </xf>
    <xf numFmtId="10" fontId="7" fillId="6" borderId="11" xfId="0" applyNumberFormat="1" applyFont="1" applyFill="1" applyBorder="1" applyAlignment="1" applyProtection="1">
      <alignment vertical="center" readingOrder="1"/>
      <protection hidden="1"/>
    </xf>
    <xf numFmtId="10" fontId="7" fillId="6" borderId="12" xfId="0" applyNumberFormat="1" applyFont="1" applyFill="1" applyBorder="1" applyAlignment="1" applyProtection="1">
      <alignment vertical="center" readingOrder="1"/>
      <protection hidden="1"/>
    </xf>
    <xf numFmtId="10" fontId="7" fillId="6" borderId="10" xfId="0" applyNumberFormat="1" applyFont="1" applyFill="1" applyBorder="1" applyAlignment="1" applyProtection="1">
      <alignment vertical="center" readingOrder="1"/>
      <protection hidden="1"/>
    </xf>
    <xf numFmtId="0" fontId="7" fillId="6" borderId="10" xfId="0" applyFont="1" applyFill="1" applyBorder="1" applyAlignment="1" applyProtection="1">
      <alignment horizontal="left" vertical="center" readingOrder="1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TA%20TEMPORARIA/OSMARIO/2_Projetos/10%20OK%20PISO%20SEDURB/antigo/Or&#231;amento%20PISO%20SEDURB-REV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STA%20TEMPORARIA/OSMARIO/2_Termo%20de%20Refer&#234;ncia/10%20PISO%20SEDURB/Or&#231;amento%20PISO%20SEDURB-REV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SINAPI"/>
      <sheetName val="ISINAPI"/>
      <sheetName val="CIOPES"/>
      <sheetName val="IIOPES"/>
      <sheetName val="CCESAN"/>
      <sheetName val="CSCORIO"/>
      <sheetName val="DADOS"/>
      <sheetName val="Auxiliar"/>
      <sheetName val="BDI"/>
      <sheetName val="ORCAMENTO"/>
      <sheetName val="LICITACAO"/>
      <sheetName val="ABC"/>
      <sheetName val="MEMÓRIA DE CÁLCULO"/>
      <sheetName val="COMPOSICAO"/>
      <sheetName val="MERCADO"/>
      <sheetName val="CRONOGRAMA"/>
      <sheetName val="ADICIONAL NOTU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I</v>
          </cell>
        </row>
        <row r="3">
          <cell r="A3" t="str">
            <v>C</v>
          </cell>
        </row>
        <row r="6">
          <cell r="A6" t="str">
            <v>CESAN</v>
          </cell>
        </row>
        <row r="7">
          <cell r="A7" t="str">
            <v>COMP</v>
          </cell>
        </row>
        <row r="8">
          <cell r="A8" t="str">
            <v>DER</v>
          </cell>
        </row>
        <row r="9">
          <cell r="A9" t="str">
            <v>IOPES</v>
          </cell>
        </row>
        <row r="10">
          <cell r="A10" t="str">
            <v>MERC</v>
          </cell>
        </row>
        <row r="11">
          <cell r="A11" t="str">
            <v>SCORIO</v>
          </cell>
        </row>
        <row r="12">
          <cell r="A12" t="str">
            <v>SICRO</v>
          </cell>
        </row>
        <row r="13">
          <cell r="A13" t="str">
            <v>SINAPI</v>
          </cell>
        </row>
      </sheetData>
      <sheetData sheetId="8"/>
      <sheetData sheetId="9"/>
      <sheetData sheetId="10">
        <row r="1">
          <cell r="B1" t="str">
            <v>PLANILHA ORÇAMENTÁRIA</v>
          </cell>
          <cell r="E1"/>
          <cell r="F1"/>
        </row>
        <row r="2">
          <cell r="B2" t="str">
            <v>OBRA:</v>
          </cell>
          <cell r="E2"/>
          <cell r="F2" t="str">
            <v>BDI:</v>
          </cell>
        </row>
        <row r="3">
          <cell r="B3" t="str">
            <v>ENDEREÇO:</v>
          </cell>
          <cell r="E3"/>
          <cell r="F3"/>
        </row>
        <row r="4">
          <cell r="B4" t="str">
            <v>ITEM</v>
          </cell>
          <cell r="E4" t="str">
            <v>DESCRIÇÃO</v>
          </cell>
          <cell r="F4" t="str">
            <v>UND</v>
          </cell>
        </row>
        <row r="5">
          <cell r="B5">
            <v>1</v>
          </cell>
          <cell r="E5" t="str">
            <v>SERVICOS PRELIMINARES</v>
          </cell>
          <cell r="F5"/>
        </row>
        <row r="6">
          <cell r="B6" t="str">
            <v>1.1</v>
          </cell>
          <cell r="E6" t="str">
            <v>Retirada De Rodapé De Madeira Ou Cerâmica</v>
          </cell>
          <cell r="F6" t="str">
            <v>m</v>
          </cell>
        </row>
        <row r="7">
          <cell r="B7" t="str">
            <v>1.2</v>
          </cell>
          <cell r="E7" t="str">
            <v>Demolição De Piso Cimentado Inclusive Lastro De Concreto</v>
          </cell>
          <cell r="F7" t="str">
            <v>m2</v>
          </cell>
        </row>
        <row r="8">
          <cell r="B8" t="str">
            <v>1.3</v>
          </cell>
          <cell r="E8" t="str">
            <v>Recomposição De Piso Cimentado, Com Argamassa De Cimento E Areia No Traço 1:3, Com 2 Cm De Espessura, Incl. Lastro</v>
          </cell>
          <cell r="F8" t="str">
            <v>m2</v>
          </cell>
        </row>
        <row r="9">
          <cell r="B9" t="str">
            <v>1.4</v>
          </cell>
          <cell r="E9" t="str">
            <v>Retirada De Aparelhos Sanitários</v>
          </cell>
          <cell r="F9" t="str">
            <v>und</v>
          </cell>
        </row>
        <row r="10">
          <cell r="B10" t="str">
            <v>1.5</v>
          </cell>
          <cell r="E10" t="str">
            <v>Retirada E Recolocação Cuidadosa De Qualquer Bem Móvel Para Instalação Do Piso</v>
          </cell>
          <cell r="F10" t="str">
            <v>m2</v>
          </cell>
        </row>
        <row r="11">
          <cell r="B11">
            <v>2</v>
          </cell>
          <cell r="E11" t="str">
            <v>ÁREAS SECAS</v>
          </cell>
          <cell r="F11"/>
        </row>
        <row r="12">
          <cell r="B12" t="str">
            <v>2.1</v>
          </cell>
          <cell r="E12" t="str">
            <v>Fornecimento De Piso Laminado Em Régua 8Mmx29,1Cmx134Cm. Classe De Abrasão Ac4. Proteção Contra Umidade. Modelo De Referência: Durafloor Unique. Cor Ferrara. Incluindo Perdas, Recortes E Todas As Peças Necessárias.</v>
          </cell>
          <cell r="F12" t="str">
            <v>m2</v>
          </cell>
        </row>
        <row r="13">
          <cell r="B13" t="str">
            <v>2.2</v>
          </cell>
          <cell r="E13" t="str">
            <v>Instalação De Piso Laminado, Incluindo Todo Equipamento Necessário</v>
          </cell>
          <cell r="F13" t="str">
            <v>m2</v>
          </cell>
        </row>
        <row r="14">
          <cell r="B14">
            <v>3</v>
          </cell>
          <cell r="E14" t="str">
            <v>ÁREAS MOLHADAS</v>
          </cell>
          <cell r="F14"/>
        </row>
        <row r="15">
          <cell r="B15" t="str">
            <v>3.1</v>
          </cell>
          <cell r="E15" t="str">
            <v>Porcelanato Polido, Acabamento Acetinado, Dim. 60X60Cm, Ref. De Cor Cimento Cinza Bold Potobello/Equiv, Utilizando Dupla Colagem De Argamassa Colante Para Porcelanato Tipo Aciii E Rejunte 1Mm Para Porcelanato</v>
          </cell>
          <cell r="F15" t="str">
            <v>m2</v>
          </cell>
        </row>
        <row r="16">
          <cell r="B16">
            <v>4</v>
          </cell>
          <cell r="E16" t="str">
            <v>SERVICOS COMPLEMENTARES</v>
          </cell>
          <cell r="F16"/>
        </row>
        <row r="17">
          <cell r="B17" t="str">
            <v>4.1</v>
          </cell>
          <cell r="E17" t="str">
            <v>Recolocação De Vaso Sanitário, Inclusive Fornecimento De Acessórios (Parafusos De Fixação Anel De Vedação, Bolsa E Tubo De Ligação, Etc), Exclusive Fornecimento Do Vaso E Tampa</v>
          </cell>
          <cell r="F17" t="str">
            <v>und</v>
          </cell>
        </row>
        <row r="18">
          <cell r="B18" t="str">
            <v>4.2</v>
          </cell>
          <cell r="E18" t="str">
            <v>Reinstalação do Rodapé De Madeira, Fixado Com Parafuso E Bucha Plástica N° 7</v>
          </cell>
          <cell r="F18" t="str">
            <v>m</v>
          </cell>
        </row>
        <row r="19">
          <cell r="B19" t="str">
            <v>4.3</v>
          </cell>
          <cell r="E19" t="str">
            <v>Índice De Preço Para Remoção De Entulho Decorrente Da Execução De Obras (Classe A Conama - Nbr 10.004 - Classe Ii-B), Incluindo Aluguel Da Caçamba, Carga, Transporte E Descarga Em Área Licenciada</v>
          </cell>
          <cell r="F19" t="str">
            <v>m3</v>
          </cell>
        </row>
        <row r="20">
          <cell r="B20" t="str">
            <v>4.4</v>
          </cell>
          <cell r="E20" t="str">
            <v>Limpeza Geral Da Obra (Edificação)</v>
          </cell>
          <cell r="F20" t="str">
            <v>m2</v>
          </cell>
        </row>
        <row r="21">
          <cell r="B21"/>
          <cell r="E21"/>
          <cell r="F21"/>
        </row>
        <row r="22">
          <cell r="B22"/>
        </row>
        <row r="23">
          <cell r="B23"/>
          <cell r="E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  <row r="29">
          <cell r="B29"/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SINAPI"/>
      <sheetName val="ISINAPI"/>
      <sheetName val="CIOPES"/>
      <sheetName val="IIOPES"/>
      <sheetName val="CCESAN"/>
      <sheetName val="CSCORIO"/>
      <sheetName val="DADOS"/>
      <sheetName val="Auxiliar"/>
      <sheetName val="BDI"/>
      <sheetName val="ORCAMENTO"/>
      <sheetName val="LICITACAO"/>
      <sheetName val="ABC"/>
      <sheetName val="MEMÓRIA DE CÁLCULO"/>
      <sheetName val="COMPOSICAO"/>
      <sheetName val="MERCADO"/>
      <sheetName val="CRONOGRA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I</v>
          </cell>
        </row>
        <row r="3">
          <cell r="A3" t="str">
            <v>C</v>
          </cell>
        </row>
        <row r="6">
          <cell r="A6" t="str">
            <v>CESAN</v>
          </cell>
        </row>
        <row r="7">
          <cell r="A7" t="str">
            <v>COMP</v>
          </cell>
        </row>
        <row r="8">
          <cell r="A8" t="str">
            <v>DER</v>
          </cell>
        </row>
        <row r="9">
          <cell r="A9" t="str">
            <v>IOPES</v>
          </cell>
        </row>
        <row r="10">
          <cell r="A10" t="str">
            <v>MERC</v>
          </cell>
        </row>
        <row r="11">
          <cell r="A11" t="str">
            <v>SCORIO</v>
          </cell>
        </row>
        <row r="12">
          <cell r="A12" t="str">
            <v>SICRO</v>
          </cell>
        </row>
        <row r="13">
          <cell r="A13" t="str">
            <v>SINAPI</v>
          </cell>
        </row>
      </sheetData>
      <sheetData sheetId="8"/>
      <sheetData sheetId="9">
        <row r="4">
          <cell r="A4" t="str">
            <v>OBRA:</v>
          </cell>
          <cell r="B4" t="str">
            <v>Reforma do Piso SEDURB</v>
          </cell>
        </row>
        <row r="5">
          <cell r="A5" t="str">
            <v>ENDEREÇO:</v>
          </cell>
          <cell r="B5" t="str">
            <v>R. Alberto de Oliveira Santos, 42, Ed. Ames, 20º andar - Centro</v>
          </cell>
        </row>
      </sheetData>
      <sheetData sheetId="10">
        <row r="1">
          <cell r="B1" t="str">
            <v>PLANILHA ORÇAMENTÁRIA</v>
          </cell>
        </row>
        <row r="2">
          <cell r="B2" t="str">
            <v>OBRA:</v>
          </cell>
        </row>
        <row r="3">
          <cell r="B3" t="str">
            <v>ENDEREÇO:</v>
          </cell>
        </row>
        <row r="4">
          <cell r="B4" t="str">
            <v>ITEM</v>
          </cell>
          <cell r="E4" t="str">
            <v>DESCRIÇÃO</v>
          </cell>
        </row>
        <row r="5">
          <cell r="B5">
            <v>1</v>
          </cell>
          <cell r="E5" t="str">
            <v>SERVICOS PRELIMINARES</v>
          </cell>
        </row>
        <row r="6">
          <cell r="B6" t="str">
            <v>1.1</v>
          </cell>
          <cell r="E6" t="str">
            <v>Retirada De Rodapé De Madeira Ou Cerâmica</v>
          </cell>
        </row>
        <row r="7">
          <cell r="B7" t="str">
            <v>1.2</v>
          </cell>
          <cell r="E7" t="str">
            <v>Demolição De Piso Cimentado Inclusive Lastro De Concreto</v>
          </cell>
        </row>
        <row r="8">
          <cell r="B8" t="str">
            <v>1.3</v>
          </cell>
          <cell r="E8" t="str">
            <v>Recomposição De Piso Cimentado, Com Argamassa De Cimento E Areia No Traço 1:3, Com 2 Cm De Espessura, Incl. Lastro</v>
          </cell>
        </row>
        <row r="9">
          <cell r="B9" t="str">
            <v>1.4</v>
          </cell>
          <cell r="E9" t="str">
            <v>Retirada De Aparelhos Sanitários</v>
          </cell>
        </row>
        <row r="10">
          <cell r="B10" t="str">
            <v>1.5</v>
          </cell>
          <cell r="E10" t="str">
            <v>Retirada E Recolocação Cuidadosa De Qualquer Bem Móvel Para Instalação Do Piso</v>
          </cell>
        </row>
        <row r="11">
          <cell r="B11">
            <v>2</v>
          </cell>
          <cell r="E11" t="str">
            <v>ÁREAS SECAS</v>
          </cell>
        </row>
        <row r="12">
          <cell r="B12" t="str">
            <v>2.1</v>
          </cell>
          <cell r="E12" t="str">
            <v>Fornecimento De Piso Laminado Em Régua 8Mmx29,1Cmx134Cm. Classe De Abrasão Ac4. Proteção Contra Umidade. Modelo De Referência: Durafloor Unique. Cor Ferrara. Incluindo Perdas, Recortes E Todas As Peças Necessárias.</v>
          </cell>
        </row>
        <row r="13">
          <cell r="B13" t="str">
            <v>2.2</v>
          </cell>
          <cell r="E13" t="str">
            <v>Instalação De Piso Laminado, Incluindo Todo Equipamento Necessário</v>
          </cell>
        </row>
        <row r="14">
          <cell r="B14">
            <v>3</v>
          </cell>
          <cell r="E14" t="str">
            <v>ÁREAS MOLHADAS</v>
          </cell>
        </row>
        <row r="15">
          <cell r="B15" t="str">
            <v>3.1</v>
          </cell>
          <cell r="E15" t="str">
            <v>Porcelanato Polido, Acabamento Acetinado, Dim. 60X60Cm, Ref. De Cor Cimento Cinza Bold Potobello/Equiv, Utilizando Dupla Colagem De Argamassa Colante Para Porcelanato Tipo Aciii E Rejunte 1Mm Para Porcelanato</v>
          </cell>
        </row>
        <row r="16">
          <cell r="B16">
            <v>4</v>
          </cell>
          <cell r="E16" t="str">
            <v>SERVICOS COMPLEMENTARES</v>
          </cell>
        </row>
        <row r="17">
          <cell r="B17" t="str">
            <v>4.1</v>
          </cell>
          <cell r="E17" t="str">
            <v>Recolocação De Vaso Sanitário, Inclusive Fornecimento De Acessórios (Parafusos De Fixação Anel De Vedação, Bolsa E Tubo De Ligação, Etc), Exclusive Fornecimento Do Vaso E Tampa</v>
          </cell>
        </row>
        <row r="18">
          <cell r="B18" t="str">
            <v>4.2</v>
          </cell>
          <cell r="E18" t="str">
            <v>Reinstalação do Rodapé De Madeira, Fixado Com Parafuso E Bucha Plástica N° 7</v>
          </cell>
        </row>
        <row r="19">
          <cell r="B19" t="str">
            <v>4.3</v>
          </cell>
          <cell r="E19" t="str">
            <v>Índice De Preço Para Remoção De Entulho Decorrente Da Execução De Obras (Classe A Conama - Nbr 10.004 - Classe Ii-B), Incluindo Aluguel Da Caçamba, Carga, Transporte E Descarga Em Área Licenciada</v>
          </cell>
        </row>
        <row r="20">
          <cell r="B20" t="str">
            <v>4.4</v>
          </cell>
          <cell r="E20" t="str">
            <v>Limpeza Geral Da Obra (Edificação)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5">
    <pageSetUpPr fitToPage="1"/>
  </sheetPr>
  <dimension ref="A1:H29"/>
  <sheetViews>
    <sheetView tabSelected="1" workbookViewId="0">
      <selection activeCell="A22" sqref="A22:H22"/>
    </sheetView>
    <sheetView tabSelected="1" view="pageBreakPreview" zoomScale="60" zoomScaleNormal="100" workbookViewId="1">
      <selection activeCell="A22" sqref="A22:H22"/>
    </sheetView>
  </sheetViews>
  <sheetFormatPr defaultRowHeight="14.25" x14ac:dyDescent="0.2"/>
  <cols>
    <col min="1" max="1" width="9.875" style="41" customWidth="1"/>
    <col min="2" max="2" width="9.875" style="36" customWidth="1"/>
    <col min="3" max="3" width="11.25" style="36" bestFit="1" customWidth="1"/>
    <col min="4" max="4" width="36.75" style="35" customWidth="1"/>
    <col min="5" max="5" width="10.625" style="36" customWidth="1"/>
    <col min="6" max="6" width="10.625" style="37" customWidth="1"/>
    <col min="7" max="7" width="10.625" style="38" customWidth="1"/>
    <col min="8" max="8" width="14.5" style="39" bestFit="1" customWidth="1"/>
  </cols>
  <sheetData>
    <row r="1" spans="1:8" ht="15" x14ac:dyDescent="0.2">
      <c r="A1" s="155" t="s">
        <v>0</v>
      </c>
      <c r="B1" s="155"/>
      <c r="C1" s="155"/>
      <c r="D1" s="155"/>
      <c r="E1" s="155"/>
      <c r="F1" s="155"/>
      <c r="G1" s="155"/>
      <c r="H1" s="155"/>
    </row>
    <row r="2" spans="1:8" x14ac:dyDescent="0.2">
      <c r="A2" s="1" t="s">
        <v>1</v>
      </c>
      <c r="B2" s="156" t="s">
        <v>2</v>
      </c>
      <c r="C2" s="157"/>
      <c r="D2" s="158"/>
      <c r="E2" s="159" t="s">
        <v>3</v>
      </c>
      <c r="F2" s="2" t="s">
        <v>4</v>
      </c>
      <c r="G2" s="3">
        <v>0.3453</v>
      </c>
      <c r="H2" s="133" t="s">
        <v>113</v>
      </c>
    </row>
    <row r="3" spans="1:8" x14ac:dyDescent="0.2">
      <c r="A3" s="4" t="s">
        <v>5</v>
      </c>
      <c r="B3" s="161" t="s">
        <v>6</v>
      </c>
      <c r="C3" s="161"/>
      <c r="D3" s="162"/>
      <c r="E3" s="160"/>
      <c r="F3" s="5" t="s">
        <v>7</v>
      </c>
      <c r="G3" s="6">
        <v>0.15570000000000001</v>
      </c>
      <c r="H3" s="134" t="s">
        <v>134</v>
      </c>
    </row>
    <row r="4" spans="1:8" x14ac:dyDescent="0.2">
      <c r="A4" s="7" t="s">
        <v>8</v>
      </c>
      <c r="B4" s="7" t="s">
        <v>9</v>
      </c>
      <c r="C4" s="7" t="s">
        <v>10</v>
      </c>
      <c r="D4" s="8" t="s">
        <v>11</v>
      </c>
      <c r="E4" s="7" t="s">
        <v>12</v>
      </c>
      <c r="F4" s="9" t="s">
        <v>13</v>
      </c>
      <c r="G4" s="10" t="s">
        <v>14</v>
      </c>
      <c r="H4" s="11" t="s">
        <v>15</v>
      </c>
    </row>
    <row r="5" spans="1:8" x14ac:dyDescent="0.2">
      <c r="A5" s="12">
        <v>1</v>
      </c>
      <c r="B5" s="13"/>
      <c r="C5" s="13"/>
      <c r="D5" s="14" t="s">
        <v>16</v>
      </c>
      <c r="E5" s="15"/>
      <c r="F5" s="16"/>
      <c r="G5" s="17"/>
      <c r="H5" s="18">
        <f ca="1">SUBTOTAL(9,OFFSET(H5,1,0):OFFSET(H11,-1,0))</f>
        <v>32165.010000000002</v>
      </c>
    </row>
    <row r="6" spans="1:8" x14ac:dyDescent="0.2">
      <c r="A6" s="19" t="s">
        <v>17</v>
      </c>
      <c r="B6" s="20" t="s">
        <v>18</v>
      </c>
      <c r="C6" s="20">
        <v>10259</v>
      </c>
      <c r="D6" s="21" t="s">
        <v>19</v>
      </c>
      <c r="E6" s="22" t="s">
        <v>20</v>
      </c>
      <c r="F6" s="23">
        <v>488.5</v>
      </c>
      <c r="G6" s="24">
        <v>3.43</v>
      </c>
      <c r="H6" s="25">
        <f>IFERROR(ROUND($G6*$F6,2),"")</f>
        <v>1675.56</v>
      </c>
    </row>
    <row r="7" spans="1:8" ht="22.5" x14ac:dyDescent="0.2">
      <c r="A7" s="19" t="s">
        <v>21</v>
      </c>
      <c r="B7" s="20" t="s">
        <v>18</v>
      </c>
      <c r="C7" s="20">
        <v>10201</v>
      </c>
      <c r="D7" s="21" t="s">
        <v>22</v>
      </c>
      <c r="E7" s="22" t="s">
        <v>23</v>
      </c>
      <c r="F7" s="23">
        <v>108.48</v>
      </c>
      <c r="G7" s="24">
        <v>29.15</v>
      </c>
      <c r="H7" s="25">
        <f>IFERROR(ROUND($G7*$F7,2),"")</f>
        <v>3162.19</v>
      </c>
    </row>
    <row r="8" spans="1:8" ht="33.75" x14ac:dyDescent="0.2">
      <c r="A8" s="19" t="s">
        <v>24</v>
      </c>
      <c r="B8" s="20" t="s">
        <v>18</v>
      </c>
      <c r="C8" s="20">
        <v>130403</v>
      </c>
      <c r="D8" s="21" t="s">
        <v>25</v>
      </c>
      <c r="E8" s="22" t="s">
        <v>23</v>
      </c>
      <c r="F8" s="23">
        <v>108.48</v>
      </c>
      <c r="G8" s="24">
        <v>151.51</v>
      </c>
      <c r="H8" s="25">
        <f>IFERROR(ROUND($G8*$F8,2),"")</f>
        <v>16435.8</v>
      </c>
    </row>
    <row r="9" spans="1:8" x14ac:dyDescent="0.2">
      <c r="A9" s="19" t="s">
        <v>26</v>
      </c>
      <c r="B9" s="20" t="s">
        <v>18</v>
      </c>
      <c r="C9" s="20">
        <v>10223</v>
      </c>
      <c r="D9" s="21" t="s">
        <v>27</v>
      </c>
      <c r="E9" s="22" t="s">
        <v>28</v>
      </c>
      <c r="F9" s="23">
        <v>14</v>
      </c>
      <c r="G9" s="24">
        <v>27.1</v>
      </c>
      <c r="H9" s="25">
        <f>IFERROR(ROUND($G9*$F9,2),"")</f>
        <v>379.4</v>
      </c>
    </row>
    <row r="10" spans="1:8" ht="22.5" x14ac:dyDescent="0.2">
      <c r="A10" s="19" t="s">
        <v>29</v>
      </c>
      <c r="B10" s="20" t="s">
        <v>30</v>
      </c>
      <c r="C10" s="20">
        <v>3</v>
      </c>
      <c r="D10" s="21" t="s">
        <v>31</v>
      </c>
      <c r="E10" s="22" t="s">
        <v>23</v>
      </c>
      <c r="F10" s="23">
        <v>1084.81</v>
      </c>
      <c r="G10" s="24">
        <v>9.6902282292000006</v>
      </c>
      <c r="H10" s="25">
        <f>IFERROR(ROUND($G10*$F10,2),"")</f>
        <v>10512.06</v>
      </c>
    </row>
    <row r="11" spans="1:8" x14ac:dyDescent="0.2">
      <c r="A11" s="12">
        <v>2</v>
      </c>
      <c r="B11" s="13"/>
      <c r="C11" s="13"/>
      <c r="D11" s="14" t="s">
        <v>32</v>
      </c>
      <c r="E11" s="15"/>
      <c r="F11" s="16"/>
      <c r="G11" s="17"/>
      <c r="H11" s="18">
        <f ca="1">SUBTOTAL(9,OFFSET(H11,1,0):OFFSET(H14,-1,0))</f>
        <v>175755.49000000002</v>
      </c>
    </row>
    <row r="12" spans="1:8" ht="56.25" x14ac:dyDescent="0.2">
      <c r="A12" s="19" t="s">
        <v>33</v>
      </c>
      <c r="B12" s="20" t="s">
        <v>30</v>
      </c>
      <c r="C12" s="20">
        <v>1</v>
      </c>
      <c r="D12" s="21" t="s">
        <v>34</v>
      </c>
      <c r="E12" s="22" t="s">
        <v>23</v>
      </c>
      <c r="F12" s="23">
        <v>957.9</v>
      </c>
      <c r="G12" s="24">
        <v>164.61</v>
      </c>
      <c r="H12" s="25">
        <f>IFERROR(ROUND($G12*$F12,2),"")</f>
        <v>157679.92000000001</v>
      </c>
    </row>
    <row r="13" spans="1:8" ht="22.5" x14ac:dyDescent="0.2">
      <c r="A13" s="19" t="s">
        <v>35</v>
      </c>
      <c r="B13" s="20" t="s">
        <v>30</v>
      </c>
      <c r="C13" s="20">
        <v>2</v>
      </c>
      <c r="D13" s="21" t="s">
        <v>36</v>
      </c>
      <c r="E13" s="22" t="s">
        <v>23</v>
      </c>
      <c r="F13" s="23">
        <v>957.9</v>
      </c>
      <c r="G13" s="24">
        <v>18.87</v>
      </c>
      <c r="H13" s="25">
        <f>IFERROR(ROUND($G13*$F13,2),"")</f>
        <v>18075.57</v>
      </c>
    </row>
    <row r="14" spans="1:8" x14ac:dyDescent="0.2">
      <c r="A14" s="12">
        <v>3</v>
      </c>
      <c r="B14" s="13"/>
      <c r="C14" s="13"/>
      <c r="D14" s="14" t="s">
        <v>37</v>
      </c>
      <c r="E14" s="15"/>
      <c r="F14" s="16"/>
      <c r="G14" s="17"/>
      <c r="H14" s="18">
        <f ca="1">SUBTOTAL(9,OFFSET(H14,1,0):OFFSET(H16,-1,0))</f>
        <v>19484.490000000002</v>
      </c>
    </row>
    <row r="15" spans="1:8" ht="56.25" x14ac:dyDescent="0.2">
      <c r="A15" s="19" t="s">
        <v>38</v>
      </c>
      <c r="B15" s="20" t="s">
        <v>18</v>
      </c>
      <c r="C15" s="20">
        <v>130233</v>
      </c>
      <c r="D15" s="21" t="s">
        <v>39</v>
      </c>
      <c r="E15" s="22" t="s">
        <v>23</v>
      </c>
      <c r="F15" s="23">
        <v>126.91</v>
      </c>
      <c r="G15" s="24">
        <v>153.53</v>
      </c>
      <c r="H15" s="25">
        <f>IFERROR(ROUND($G15*$F15,2),"")</f>
        <v>19484.490000000002</v>
      </c>
    </row>
    <row r="16" spans="1:8" x14ac:dyDescent="0.2">
      <c r="A16" s="12">
        <v>4</v>
      </c>
      <c r="B16" s="13"/>
      <c r="C16" s="13"/>
      <c r="D16" s="14" t="s">
        <v>40</v>
      </c>
      <c r="E16" s="15"/>
      <c r="F16" s="16"/>
      <c r="G16" s="17"/>
      <c r="H16" s="18">
        <f ca="1">SUBTOTAL(9,OFFSET(H16,1,0):OFFSET(H21,-1,0))</f>
        <v>35194.080000000002</v>
      </c>
    </row>
    <row r="17" spans="1:8" ht="45" x14ac:dyDescent="0.2">
      <c r="A17" s="19" t="s">
        <v>41</v>
      </c>
      <c r="B17" s="20" t="s">
        <v>18</v>
      </c>
      <c r="C17" s="20">
        <v>170121</v>
      </c>
      <c r="D17" s="21" t="s">
        <v>42</v>
      </c>
      <c r="E17" s="22" t="s">
        <v>28</v>
      </c>
      <c r="F17" s="23">
        <v>14</v>
      </c>
      <c r="G17" s="24">
        <v>291.33</v>
      </c>
      <c r="H17" s="25">
        <f>IFERROR(ROUND($G17*$F17,2),"")</f>
        <v>4078.62</v>
      </c>
    </row>
    <row r="18" spans="1:8" ht="22.5" x14ac:dyDescent="0.2">
      <c r="A18" s="19" t="s">
        <v>43</v>
      </c>
      <c r="B18" s="26" t="s">
        <v>18</v>
      </c>
      <c r="C18" s="26" t="s">
        <v>44</v>
      </c>
      <c r="D18" s="21" t="s">
        <v>45</v>
      </c>
      <c r="E18" s="22" t="s">
        <v>20</v>
      </c>
      <c r="F18" s="23">
        <v>488.5</v>
      </c>
      <c r="G18" s="24">
        <v>19.22</v>
      </c>
      <c r="H18" s="25">
        <f>IFERROR(ROUND($G18*$F18,2),"")</f>
        <v>9388.9699999999993</v>
      </c>
    </row>
    <row r="19" spans="1:8" ht="45" x14ac:dyDescent="0.2">
      <c r="A19" s="19" t="s">
        <v>46</v>
      </c>
      <c r="B19" s="20" t="s">
        <v>18</v>
      </c>
      <c r="C19" s="20">
        <v>30304</v>
      </c>
      <c r="D19" s="21" t="s">
        <v>47</v>
      </c>
      <c r="E19" s="22" t="s">
        <v>48</v>
      </c>
      <c r="F19" s="23">
        <v>28.89</v>
      </c>
      <c r="G19" s="24">
        <v>70.14</v>
      </c>
      <c r="H19" s="25">
        <f>IFERROR(ROUND($G19*$F19,2),"")</f>
        <v>2026.34</v>
      </c>
    </row>
    <row r="20" spans="1:8" x14ac:dyDescent="0.2">
      <c r="A20" s="19" t="s">
        <v>49</v>
      </c>
      <c r="B20" s="20" t="s">
        <v>18</v>
      </c>
      <c r="C20" s="20">
        <v>200401</v>
      </c>
      <c r="D20" s="21" t="s">
        <v>50</v>
      </c>
      <c r="E20" s="22" t="s">
        <v>23</v>
      </c>
      <c r="F20" s="23">
        <v>1084.81</v>
      </c>
      <c r="G20" s="24">
        <v>18.16</v>
      </c>
      <c r="H20" s="25">
        <f>IFERROR(ROUND($G20*$F20,2),"")</f>
        <v>19700.150000000001</v>
      </c>
    </row>
    <row r="21" spans="1:8" x14ac:dyDescent="0.2">
      <c r="A21" s="27"/>
      <c r="B21" s="28"/>
      <c r="C21" s="28"/>
      <c r="D21" s="29"/>
      <c r="E21" s="30"/>
      <c r="F21" s="31"/>
      <c r="G21" s="32"/>
      <c r="H21" s="33">
        <f ca="1">SUBTOTAL(9,H5:H20)</f>
        <v>262599.07</v>
      </c>
    </row>
    <row r="22" spans="1:8" x14ac:dyDescent="0.2">
      <c r="A22" s="163" t="s">
        <v>136</v>
      </c>
      <c r="B22" s="164"/>
      <c r="C22" s="164"/>
      <c r="D22" s="164"/>
      <c r="E22" s="164"/>
      <c r="F22" s="164"/>
      <c r="G22" s="164"/>
      <c r="H22" s="164"/>
    </row>
    <row r="23" spans="1:8" x14ac:dyDescent="0.2">
      <c r="A23" s="153" t="s">
        <v>133</v>
      </c>
      <c r="B23" s="154"/>
      <c r="C23" s="154"/>
      <c r="D23" s="154"/>
      <c r="E23" s="154"/>
      <c r="F23" s="154"/>
      <c r="G23" s="154"/>
      <c r="H23" s="154"/>
    </row>
    <row r="24" spans="1:8" x14ac:dyDescent="0.2">
      <c r="A24" s="153" t="s">
        <v>131</v>
      </c>
      <c r="B24" s="154"/>
      <c r="C24" s="154"/>
      <c r="D24" s="154"/>
      <c r="E24" s="154"/>
      <c r="F24" s="154"/>
      <c r="G24" s="154"/>
      <c r="H24" s="154"/>
    </row>
    <row r="25" spans="1:8" x14ac:dyDescent="0.2">
      <c r="A25" s="153" t="s">
        <v>135</v>
      </c>
      <c r="B25" s="154"/>
      <c r="C25" s="154"/>
      <c r="D25" s="154"/>
      <c r="E25" s="154"/>
      <c r="F25" s="154"/>
      <c r="G25" s="154"/>
      <c r="H25" s="154"/>
    </row>
    <row r="26" spans="1:8" x14ac:dyDescent="0.2">
      <c r="A26" s="153"/>
      <c r="B26" s="154"/>
      <c r="C26" s="154"/>
      <c r="D26" s="154"/>
      <c r="E26" s="154"/>
      <c r="F26" s="154"/>
      <c r="G26" s="154"/>
      <c r="H26" s="154"/>
    </row>
    <row r="27" spans="1:8" x14ac:dyDescent="0.2">
      <c r="A27" s="153"/>
      <c r="B27" s="154"/>
      <c r="C27" s="154"/>
      <c r="D27" s="154"/>
      <c r="E27" s="154"/>
      <c r="F27" s="154"/>
      <c r="G27" s="154"/>
      <c r="H27" s="154"/>
    </row>
    <row r="28" spans="1:8" x14ac:dyDescent="0.2">
      <c r="A28" s="34"/>
      <c r="B28" s="34"/>
      <c r="C28" s="34"/>
    </row>
    <row r="29" spans="1:8" x14ac:dyDescent="0.2">
      <c r="A29" s="40"/>
    </row>
  </sheetData>
  <mergeCells count="10">
    <mergeCell ref="A24:H24"/>
    <mergeCell ref="A25:H25"/>
    <mergeCell ref="A26:H26"/>
    <mergeCell ref="A27:H27"/>
    <mergeCell ref="A1:H1"/>
    <mergeCell ref="B2:D2"/>
    <mergeCell ref="E2:E3"/>
    <mergeCell ref="B3:D3"/>
    <mergeCell ref="A23:H23"/>
    <mergeCell ref="A22:H22"/>
  </mergeCells>
  <printOptions horizontalCentered="1"/>
  <pageMargins left="0.78740157480314965" right="0.39370078740157483" top="1.1811023622047245" bottom="0.78740157480314965" header="0.19685039370078741" footer="0.19685039370078741"/>
  <pageSetup paperSize="9" scale="73" fitToHeight="0" orientation="portrait" r:id="rId1"/>
  <headerFooter scaleWithDoc="0">
    <oddFooter>&amp;R&amp;"Arial,Normal"&amp;9Página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2">
    <tabColor theme="9" tint="-0.249977111117893"/>
    <pageSetUpPr fitToPage="1"/>
  </sheetPr>
  <dimension ref="A1:XEV53"/>
  <sheetViews>
    <sheetView showGridLines="0" topLeftCell="A49" zoomScale="85" zoomScaleNormal="85" zoomScalePageLayoutView="115" workbookViewId="0">
      <selection activeCell="G59" sqref="G59"/>
    </sheetView>
    <sheetView view="pageBreakPreview" topLeftCell="A7" zoomScale="60" zoomScaleNormal="100" workbookViewId="1">
      <selection sqref="A1:K1"/>
    </sheetView>
  </sheetViews>
  <sheetFormatPr defaultColWidth="0" defaultRowHeight="14.25" x14ac:dyDescent="0.2"/>
  <cols>
    <col min="1" max="1" width="10.375" style="72" customWidth="1"/>
    <col min="2" max="2" width="9.375" style="71" customWidth="1"/>
    <col min="3" max="3" width="8.625" style="71" customWidth="1"/>
    <col min="4" max="4" width="22.875" style="71" customWidth="1"/>
    <col min="5" max="5" width="8.625" style="72" customWidth="1"/>
    <col min="6" max="7" width="8.25" style="73" customWidth="1"/>
    <col min="8" max="8" width="8.625" style="76" customWidth="1"/>
    <col min="9" max="9" width="11.875" style="76" customWidth="1"/>
    <col min="10" max="10" width="0" style="55" hidden="1" customWidth="1"/>
    <col min="11" max="16384" width="9" style="55" hidden="1"/>
  </cols>
  <sheetData>
    <row r="1" spans="1:996 16376:16376" s="48" customFormat="1" ht="24.95" customHeight="1" x14ac:dyDescent="0.2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42"/>
      <c r="M1" s="43"/>
      <c r="N1" s="43"/>
      <c r="O1" s="43"/>
      <c r="P1" s="44"/>
      <c r="Q1" s="45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7"/>
      <c r="XEV1" s="48" t="s">
        <v>52</v>
      </c>
    </row>
    <row r="2" spans="1:996 16376:16376" s="48" customFormat="1" ht="20.100000000000001" customHeight="1" x14ac:dyDescent="0.2">
      <c r="A2" s="49" t="s">
        <v>1</v>
      </c>
      <c r="B2" s="167" t="s">
        <v>2</v>
      </c>
      <c r="C2" s="168"/>
      <c r="D2" s="168"/>
      <c r="E2" s="168"/>
      <c r="F2" s="168"/>
      <c r="G2" s="168"/>
      <c r="H2" s="168"/>
      <c r="I2" s="168"/>
      <c r="J2" s="50"/>
      <c r="K2" s="50"/>
      <c r="L2" s="42"/>
      <c r="M2" s="43"/>
      <c r="N2" s="43"/>
      <c r="O2" s="43"/>
      <c r="P2" s="44"/>
      <c r="Q2" s="45"/>
      <c r="R2" s="46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7"/>
      <c r="XEV2" s="48" t="s">
        <v>18</v>
      </c>
    </row>
    <row r="3" spans="1:996 16376:16376" s="48" customFormat="1" ht="20.100000000000001" customHeight="1" x14ac:dyDescent="0.2">
      <c r="A3" s="49" t="s">
        <v>5</v>
      </c>
      <c r="B3" s="169" t="s">
        <v>6</v>
      </c>
      <c r="C3" s="169"/>
      <c r="D3" s="169"/>
      <c r="E3" s="169"/>
      <c r="F3" s="169"/>
      <c r="G3" s="169"/>
      <c r="H3" s="169"/>
      <c r="I3" s="169"/>
      <c r="J3" s="51"/>
      <c r="K3" s="51"/>
      <c r="L3" s="42"/>
      <c r="M3" s="43"/>
      <c r="N3" s="43"/>
      <c r="O3" s="43"/>
      <c r="P3" s="44"/>
      <c r="Q3" s="45"/>
      <c r="R3" s="46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7"/>
      <c r="XEV3" s="48" t="s">
        <v>53</v>
      </c>
    </row>
    <row r="4" spans="1:996 16376:16376" x14ac:dyDescent="0.2">
      <c r="A4" s="52" t="s">
        <v>30</v>
      </c>
      <c r="B4" s="170" t="s">
        <v>11</v>
      </c>
      <c r="C4" s="170"/>
      <c r="D4" s="170"/>
      <c r="E4" s="170"/>
      <c r="F4" s="170"/>
      <c r="G4" s="170"/>
      <c r="H4" s="53" t="s">
        <v>54</v>
      </c>
      <c r="I4" s="54" t="s">
        <v>55</v>
      </c>
    </row>
    <row r="5" spans="1:996 16376:16376" ht="46.5" customHeight="1" x14ac:dyDescent="0.2">
      <c r="A5" s="56">
        <v>1</v>
      </c>
      <c r="B5" s="171" t="s">
        <v>56</v>
      </c>
      <c r="C5" s="171"/>
      <c r="D5" s="171"/>
      <c r="E5" s="171"/>
      <c r="F5" s="171"/>
      <c r="G5" s="171"/>
      <c r="H5" s="57" t="s">
        <v>23</v>
      </c>
      <c r="I5" s="58">
        <f>I6+I12</f>
        <v>142.43</v>
      </c>
    </row>
    <row r="6" spans="1:996 16376:16376" x14ac:dyDescent="0.2">
      <c r="A6" s="166" t="s">
        <v>57</v>
      </c>
      <c r="B6" s="166"/>
      <c r="C6" s="166"/>
      <c r="D6" s="166"/>
      <c r="E6" s="166"/>
      <c r="F6" s="166"/>
      <c r="G6" s="166"/>
      <c r="H6" s="59" t="s">
        <v>15</v>
      </c>
      <c r="I6" s="60">
        <f>SUBTOTAL(9,I8:XFD10)</f>
        <v>0</v>
      </c>
    </row>
    <row r="7" spans="1:996 16376:16376" x14ac:dyDescent="0.2">
      <c r="A7" s="61" t="s">
        <v>58</v>
      </c>
      <c r="B7" s="61" t="s">
        <v>9</v>
      </c>
      <c r="C7" s="61" t="s">
        <v>10</v>
      </c>
      <c r="D7" s="61" t="s">
        <v>11</v>
      </c>
      <c r="E7" s="61" t="s">
        <v>12</v>
      </c>
      <c r="F7" s="62" t="s">
        <v>59</v>
      </c>
      <c r="G7" s="62" t="s">
        <v>60</v>
      </c>
      <c r="H7" s="63" t="s">
        <v>61</v>
      </c>
      <c r="I7" s="63" t="s">
        <v>15</v>
      </c>
    </row>
    <row r="8" spans="1:996 16376:16376" x14ac:dyDescent="0.2">
      <c r="A8" s="64"/>
      <c r="B8" s="64"/>
      <c r="C8" s="64"/>
      <c r="D8" s="65" t="s">
        <v>109</v>
      </c>
      <c r="E8" s="66" t="s">
        <v>109</v>
      </c>
      <c r="F8" s="67"/>
      <c r="G8" s="67"/>
      <c r="H8" s="68" t="s">
        <v>109</v>
      </c>
      <c r="I8" s="69" t="str">
        <f>IFERROR(ROUND(H8*F8*(1+G8),2),"")</f>
        <v/>
      </c>
    </row>
    <row r="9" spans="1:996 16376:16376" x14ac:dyDescent="0.2">
      <c r="A9" s="64"/>
      <c r="B9" s="64"/>
      <c r="C9" s="64"/>
      <c r="D9" s="65" t="s">
        <v>109</v>
      </c>
      <c r="E9" s="66" t="s">
        <v>109</v>
      </c>
      <c r="F9" s="67"/>
      <c r="G9" s="67"/>
      <c r="H9" s="68" t="s">
        <v>109</v>
      </c>
      <c r="I9" s="69" t="str">
        <f t="shared" ref="I9:I10" si="0">IFERROR(ROUND(H9*F9*(1+G9),2),"")</f>
        <v/>
      </c>
    </row>
    <row r="10" spans="1:996 16376:16376" x14ac:dyDescent="0.2">
      <c r="A10" s="64"/>
      <c r="B10" s="64"/>
      <c r="C10" s="64"/>
      <c r="D10" s="65" t="s">
        <v>109</v>
      </c>
      <c r="E10" s="66" t="s">
        <v>109</v>
      </c>
      <c r="F10" s="67"/>
      <c r="G10" s="67"/>
      <c r="H10" s="68" t="s">
        <v>109</v>
      </c>
      <c r="I10" s="69" t="str">
        <f t="shared" si="0"/>
        <v/>
      </c>
    </row>
    <row r="11" spans="1:996 16376:16376" x14ac:dyDescent="0.2">
      <c r="A11" s="70"/>
      <c r="H11" s="55"/>
      <c r="I11" s="55"/>
    </row>
    <row r="12" spans="1:996 16376:16376" x14ac:dyDescent="0.2">
      <c r="A12" s="166" t="s">
        <v>62</v>
      </c>
      <c r="B12" s="166"/>
      <c r="C12" s="166"/>
      <c r="D12" s="166"/>
      <c r="E12" s="166"/>
      <c r="F12" s="166"/>
      <c r="G12" s="166"/>
      <c r="H12" s="59" t="s">
        <v>15</v>
      </c>
      <c r="I12" s="60">
        <f>SUBTOTAL(9,I14:I17)</f>
        <v>142.43</v>
      </c>
    </row>
    <row r="13" spans="1:996 16376:16376" x14ac:dyDescent="0.2">
      <c r="A13" s="61" t="s">
        <v>58</v>
      </c>
      <c r="B13" s="61" t="s">
        <v>9</v>
      </c>
      <c r="C13" s="61" t="s">
        <v>10</v>
      </c>
      <c r="D13" s="61" t="s">
        <v>11</v>
      </c>
      <c r="E13" s="61" t="s">
        <v>12</v>
      </c>
      <c r="F13" s="62" t="s">
        <v>59</v>
      </c>
      <c r="G13" s="62" t="s">
        <v>60</v>
      </c>
      <c r="H13" s="63" t="s">
        <v>61</v>
      </c>
      <c r="I13" s="63" t="s">
        <v>15</v>
      </c>
    </row>
    <row r="14" spans="1:996 16376:16376" ht="56.25" x14ac:dyDescent="0.2">
      <c r="A14" s="64" t="s">
        <v>63</v>
      </c>
      <c r="B14" s="64" t="s">
        <v>64</v>
      </c>
      <c r="C14" s="64">
        <v>1</v>
      </c>
      <c r="D14" s="65" t="s">
        <v>74</v>
      </c>
      <c r="E14" s="74" t="s">
        <v>75</v>
      </c>
      <c r="F14" s="67">
        <v>1.1000000000000001</v>
      </c>
      <c r="G14" s="67">
        <v>0.05</v>
      </c>
      <c r="H14" s="68">
        <v>116.36319023464883</v>
      </c>
      <c r="I14" s="69">
        <f>IFERROR(ROUND(H14*F14*(1+G14),2),"")</f>
        <v>134.4</v>
      </c>
    </row>
    <row r="15" spans="1:996 16376:16376" x14ac:dyDescent="0.2">
      <c r="A15" s="64" t="s">
        <v>63</v>
      </c>
      <c r="B15" s="64" t="s">
        <v>64</v>
      </c>
      <c r="C15" s="64">
        <v>2</v>
      </c>
      <c r="D15" s="65" t="s">
        <v>91</v>
      </c>
      <c r="E15" s="74" t="s">
        <v>75</v>
      </c>
      <c r="F15" s="67">
        <v>1</v>
      </c>
      <c r="G15" s="67"/>
      <c r="H15" s="68">
        <v>8.0260666666666669</v>
      </c>
      <c r="I15" s="69">
        <f>IFERROR(ROUND(H15*F15*(1+G15),2),"")</f>
        <v>8.0299999999999994</v>
      </c>
    </row>
    <row r="16" spans="1:996 16376:16376" x14ac:dyDescent="0.2">
      <c r="A16" s="64"/>
      <c r="B16" s="64"/>
      <c r="C16" s="64"/>
      <c r="D16" s="65" t="s">
        <v>109</v>
      </c>
      <c r="E16" s="66" t="s">
        <v>109</v>
      </c>
      <c r="F16" s="67"/>
      <c r="G16" s="67"/>
      <c r="H16" s="68" t="s">
        <v>109</v>
      </c>
      <c r="I16" s="69" t="str">
        <f t="shared" ref="I16:I17" si="1">IFERROR(ROUND(H16*F16*(1+G16),2),"")</f>
        <v/>
      </c>
    </row>
    <row r="17" spans="1:9" x14ac:dyDescent="0.2">
      <c r="A17" s="64"/>
      <c r="B17" s="64"/>
      <c r="C17" s="64"/>
      <c r="D17" s="65" t="s">
        <v>109</v>
      </c>
      <c r="E17" s="66" t="s">
        <v>109</v>
      </c>
      <c r="F17" s="67"/>
      <c r="G17" s="67"/>
      <c r="H17" s="68" t="s">
        <v>109</v>
      </c>
      <c r="I17" s="69" t="str">
        <f t="shared" si="1"/>
        <v/>
      </c>
    </row>
    <row r="18" spans="1:9" x14ac:dyDescent="0.2">
      <c r="A18" s="75" t="s">
        <v>65</v>
      </c>
    </row>
    <row r="19" spans="1:9" x14ac:dyDescent="0.2">
      <c r="A19" s="75" t="s">
        <v>66</v>
      </c>
    </row>
    <row r="21" spans="1:9" x14ac:dyDescent="0.2">
      <c r="A21" s="52" t="s">
        <v>30</v>
      </c>
      <c r="B21" s="170" t="s">
        <v>11</v>
      </c>
      <c r="C21" s="170"/>
      <c r="D21" s="170"/>
      <c r="E21" s="170"/>
      <c r="F21" s="170"/>
      <c r="G21" s="170"/>
      <c r="H21" s="53" t="s">
        <v>54</v>
      </c>
      <c r="I21" s="54" t="s">
        <v>55</v>
      </c>
    </row>
    <row r="22" spans="1:9" ht="27" customHeight="1" x14ac:dyDescent="0.2">
      <c r="A22" s="56">
        <v>2</v>
      </c>
      <c r="B22" s="171" t="s">
        <v>67</v>
      </c>
      <c r="C22" s="171"/>
      <c r="D22" s="171"/>
      <c r="E22" s="171"/>
      <c r="F22" s="171"/>
      <c r="G22" s="171"/>
      <c r="H22" s="57" t="s">
        <v>23</v>
      </c>
      <c r="I22" s="58">
        <f>I23+I29</f>
        <v>9.7799999999999994</v>
      </c>
    </row>
    <row r="23" spans="1:9" x14ac:dyDescent="0.2">
      <c r="A23" s="166" t="s">
        <v>57</v>
      </c>
      <c r="B23" s="166"/>
      <c r="C23" s="166"/>
      <c r="D23" s="166"/>
      <c r="E23" s="166"/>
      <c r="F23" s="166"/>
      <c r="G23" s="166"/>
      <c r="H23" s="59" t="s">
        <v>15</v>
      </c>
      <c r="I23" s="60">
        <f>SUBTOTAL(9,I25:XFD27)</f>
        <v>9.7799999999999994</v>
      </c>
    </row>
    <row r="24" spans="1:9" x14ac:dyDescent="0.2">
      <c r="A24" s="61" t="s">
        <v>58</v>
      </c>
      <c r="B24" s="61" t="s">
        <v>9</v>
      </c>
      <c r="C24" s="61" t="s">
        <v>10</v>
      </c>
      <c r="D24" s="61" t="s">
        <v>68</v>
      </c>
      <c r="E24" s="61" t="s">
        <v>69</v>
      </c>
      <c r="F24" s="62" t="s">
        <v>59</v>
      </c>
      <c r="G24" s="62" t="s">
        <v>60</v>
      </c>
      <c r="H24" s="63" t="s">
        <v>61</v>
      </c>
      <c r="I24" s="63" t="s">
        <v>15</v>
      </c>
    </row>
    <row r="25" spans="1:9" ht="22.5" x14ac:dyDescent="0.2">
      <c r="A25" s="64" t="s">
        <v>70</v>
      </c>
      <c r="B25" s="64" t="s">
        <v>52</v>
      </c>
      <c r="C25" s="64">
        <v>88261</v>
      </c>
      <c r="D25" s="65" t="s">
        <v>110</v>
      </c>
      <c r="E25" s="66" t="s">
        <v>111</v>
      </c>
      <c r="F25" s="67">
        <v>0.45797553994275308</v>
      </c>
      <c r="G25" s="67"/>
      <c r="H25" s="68">
        <v>21.35</v>
      </c>
      <c r="I25" s="69">
        <f>IFERROR(ROUND(H25*F25*(1+G25),2),"")</f>
        <v>9.7799999999999994</v>
      </c>
    </row>
    <row r="26" spans="1:9" x14ac:dyDescent="0.2">
      <c r="A26" s="64"/>
      <c r="B26" s="64"/>
      <c r="C26" s="64"/>
      <c r="D26" s="65" t="s">
        <v>109</v>
      </c>
      <c r="E26" s="66" t="s">
        <v>109</v>
      </c>
      <c r="F26" s="67"/>
      <c r="G26" s="67"/>
      <c r="H26" s="68" t="s">
        <v>109</v>
      </c>
      <c r="I26" s="69" t="str">
        <f t="shared" ref="I26:I27" si="2">IFERROR(ROUND(H26*F26*(1+G26),2),"")</f>
        <v/>
      </c>
    </row>
    <row r="27" spans="1:9" x14ac:dyDescent="0.2">
      <c r="A27" s="64"/>
      <c r="B27" s="64"/>
      <c r="C27" s="64"/>
      <c r="D27" s="65" t="s">
        <v>109</v>
      </c>
      <c r="E27" s="66" t="s">
        <v>109</v>
      </c>
      <c r="F27" s="67"/>
      <c r="G27" s="67"/>
      <c r="H27" s="68" t="s">
        <v>109</v>
      </c>
      <c r="I27" s="69" t="str">
        <f t="shared" si="2"/>
        <v/>
      </c>
    </row>
    <row r="28" spans="1:9" x14ac:dyDescent="0.2">
      <c r="A28" s="70"/>
      <c r="H28" s="55"/>
      <c r="I28" s="55"/>
    </row>
    <row r="29" spans="1:9" x14ac:dyDescent="0.2">
      <c r="A29" s="166" t="s">
        <v>62</v>
      </c>
      <c r="B29" s="166"/>
      <c r="C29" s="166"/>
      <c r="D29" s="166"/>
      <c r="E29" s="166"/>
      <c r="F29" s="166"/>
      <c r="G29" s="166"/>
      <c r="H29" s="59" t="s">
        <v>15</v>
      </c>
      <c r="I29" s="60">
        <f>SUBTOTAL(9,I31:I34)</f>
        <v>0</v>
      </c>
    </row>
    <row r="30" spans="1:9" x14ac:dyDescent="0.2">
      <c r="A30" s="61" t="s">
        <v>58</v>
      </c>
      <c r="B30" s="61" t="s">
        <v>9</v>
      </c>
      <c r="C30" s="61" t="s">
        <v>10</v>
      </c>
      <c r="D30" s="61" t="s">
        <v>68</v>
      </c>
      <c r="E30" s="61" t="s">
        <v>69</v>
      </c>
      <c r="F30" s="62" t="s">
        <v>59</v>
      </c>
      <c r="G30" s="62" t="s">
        <v>60</v>
      </c>
      <c r="H30" s="63" t="s">
        <v>61</v>
      </c>
      <c r="I30" s="63" t="s">
        <v>15</v>
      </c>
    </row>
    <row r="31" spans="1:9" x14ac:dyDescent="0.2">
      <c r="A31" s="64"/>
      <c r="B31" s="64"/>
      <c r="C31" s="64"/>
      <c r="D31" s="65" t="s">
        <v>109</v>
      </c>
      <c r="E31" s="66" t="s">
        <v>109</v>
      </c>
      <c r="F31" s="67"/>
      <c r="G31" s="67"/>
      <c r="H31" s="68" t="s">
        <v>109</v>
      </c>
      <c r="I31" s="69" t="str">
        <f t="shared" ref="I31:I34" si="3">IFERROR(ROUND(H31*F31*(1+G31),2),"")</f>
        <v/>
      </c>
    </row>
    <row r="32" spans="1:9" x14ac:dyDescent="0.2">
      <c r="A32" s="64"/>
      <c r="B32" s="64"/>
      <c r="C32" s="64"/>
      <c r="D32" s="65" t="s">
        <v>109</v>
      </c>
      <c r="E32" s="66" t="s">
        <v>109</v>
      </c>
      <c r="F32" s="67"/>
      <c r="G32" s="67"/>
      <c r="H32" s="68" t="s">
        <v>109</v>
      </c>
      <c r="I32" s="69" t="str">
        <f t="shared" si="3"/>
        <v/>
      </c>
    </row>
    <row r="33" spans="1:9" x14ac:dyDescent="0.2">
      <c r="A33" s="64"/>
      <c r="B33" s="64"/>
      <c r="C33" s="64"/>
      <c r="D33" s="65" t="s">
        <v>109</v>
      </c>
      <c r="E33" s="66" t="s">
        <v>109</v>
      </c>
      <c r="F33" s="67"/>
      <c r="G33" s="67"/>
      <c r="H33" s="68" t="s">
        <v>109</v>
      </c>
      <c r="I33" s="69" t="str">
        <f t="shared" si="3"/>
        <v/>
      </c>
    </row>
    <row r="34" spans="1:9" x14ac:dyDescent="0.2">
      <c r="A34" s="64"/>
      <c r="B34" s="64"/>
      <c r="C34" s="64"/>
      <c r="D34" s="65" t="s">
        <v>109</v>
      </c>
      <c r="E34" s="66" t="s">
        <v>109</v>
      </c>
      <c r="F34" s="67"/>
      <c r="G34" s="67"/>
      <c r="H34" s="68" t="s">
        <v>109</v>
      </c>
      <c r="I34" s="69" t="str">
        <f t="shared" si="3"/>
        <v/>
      </c>
    </row>
    <row r="35" spans="1:9" s="79" customFormat="1" x14ac:dyDescent="0.2">
      <c r="A35" s="75" t="s">
        <v>65</v>
      </c>
      <c r="B35" s="75"/>
      <c r="C35" s="75"/>
      <c r="D35" s="75"/>
      <c r="E35" s="75"/>
      <c r="F35" s="77"/>
      <c r="G35" s="77"/>
      <c r="H35" s="78"/>
      <c r="I35" s="78"/>
    </row>
    <row r="36" spans="1:9" s="79" customFormat="1" x14ac:dyDescent="0.2">
      <c r="A36" s="75" t="s">
        <v>71</v>
      </c>
      <c r="B36" s="75"/>
      <c r="C36" s="75"/>
      <c r="D36" s="75"/>
      <c r="E36" s="75"/>
      <c r="F36" s="77"/>
      <c r="G36" s="77"/>
      <c r="H36" s="78"/>
      <c r="I36" s="78"/>
    </row>
    <row r="38" spans="1:9" x14ac:dyDescent="0.2">
      <c r="A38" s="52" t="s">
        <v>30</v>
      </c>
      <c r="B38" s="170" t="s">
        <v>11</v>
      </c>
      <c r="C38" s="170"/>
      <c r="D38" s="170"/>
      <c r="E38" s="170"/>
      <c r="F38" s="170"/>
      <c r="G38" s="170"/>
      <c r="H38" s="53" t="s">
        <v>54</v>
      </c>
      <c r="I38" s="54" t="s">
        <v>55</v>
      </c>
    </row>
    <row r="39" spans="1:9" ht="30" customHeight="1" x14ac:dyDescent="0.2">
      <c r="A39" s="56">
        <v>3</v>
      </c>
      <c r="B39" s="171" t="s">
        <v>72</v>
      </c>
      <c r="C39" s="171"/>
      <c r="D39" s="171"/>
      <c r="E39" s="171"/>
      <c r="F39" s="171"/>
      <c r="G39" s="171"/>
      <c r="H39" s="57" t="s">
        <v>23</v>
      </c>
      <c r="I39" s="58">
        <f>I40+I46</f>
        <v>6.31</v>
      </c>
    </row>
    <row r="40" spans="1:9" x14ac:dyDescent="0.2">
      <c r="A40" s="166" t="s">
        <v>57</v>
      </c>
      <c r="B40" s="166"/>
      <c r="C40" s="166"/>
      <c r="D40" s="166"/>
      <c r="E40" s="166"/>
      <c r="F40" s="166"/>
      <c r="G40" s="166"/>
      <c r="H40" s="59" t="s">
        <v>15</v>
      </c>
      <c r="I40" s="60">
        <f>SUBTOTAL(9,I42:XFD44)</f>
        <v>6.31</v>
      </c>
    </row>
    <row r="41" spans="1:9" x14ac:dyDescent="0.2">
      <c r="A41" s="61" t="s">
        <v>58</v>
      </c>
      <c r="B41" s="61" t="s">
        <v>9</v>
      </c>
      <c r="C41" s="61" t="s">
        <v>10</v>
      </c>
      <c r="D41" s="61" t="s">
        <v>68</v>
      </c>
      <c r="E41" s="61" t="s">
        <v>69</v>
      </c>
      <c r="F41" s="62" t="s">
        <v>59</v>
      </c>
      <c r="G41" s="62" t="s">
        <v>60</v>
      </c>
      <c r="H41" s="63" t="s">
        <v>61</v>
      </c>
      <c r="I41" s="63" t="s">
        <v>15</v>
      </c>
    </row>
    <row r="42" spans="1:9" ht="22.5" x14ac:dyDescent="0.2">
      <c r="A42" s="64" t="s">
        <v>70</v>
      </c>
      <c r="B42" s="64" t="s">
        <v>52</v>
      </c>
      <c r="C42" s="64">
        <v>88316</v>
      </c>
      <c r="D42" s="65" t="s">
        <v>112</v>
      </c>
      <c r="E42" s="66" t="s">
        <v>111</v>
      </c>
      <c r="F42" s="67">
        <v>0.36504088273522556</v>
      </c>
      <c r="G42" s="67"/>
      <c r="H42" s="68">
        <v>17.29</v>
      </c>
      <c r="I42" s="69">
        <f>IFERROR(ROUND(H42*F42*(1+G42),2),"")</f>
        <v>6.31</v>
      </c>
    </row>
    <row r="43" spans="1:9" x14ac:dyDescent="0.2">
      <c r="A43" s="64"/>
      <c r="B43" s="64"/>
      <c r="C43" s="64"/>
      <c r="D43" s="65" t="s">
        <v>109</v>
      </c>
      <c r="E43" s="66" t="s">
        <v>109</v>
      </c>
      <c r="F43" s="67"/>
      <c r="G43" s="67"/>
      <c r="H43" s="68" t="s">
        <v>109</v>
      </c>
      <c r="I43" s="69" t="str">
        <f t="shared" ref="I43:I44" si="4">IFERROR(ROUND(H43*F43*(1+G43),2),"")</f>
        <v/>
      </c>
    </row>
    <row r="44" spans="1:9" x14ac:dyDescent="0.2">
      <c r="A44" s="64"/>
      <c r="B44" s="64"/>
      <c r="C44" s="64"/>
      <c r="D44" s="65" t="s">
        <v>109</v>
      </c>
      <c r="E44" s="66" t="s">
        <v>109</v>
      </c>
      <c r="F44" s="67"/>
      <c r="G44" s="67"/>
      <c r="H44" s="68" t="s">
        <v>109</v>
      </c>
      <c r="I44" s="69" t="str">
        <f t="shared" si="4"/>
        <v/>
      </c>
    </row>
    <row r="45" spans="1:9" x14ac:dyDescent="0.2">
      <c r="A45" s="70"/>
      <c r="H45" s="55"/>
      <c r="I45" s="55"/>
    </row>
    <row r="46" spans="1:9" x14ac:dyDescent="0.2">
      <c r="A46" s="166" t="s">
        <v>62</v>
      </c>
      <c r="B46" s="166"/>
      <c r="C46" s="166"/>
      <c r="D46" s="166"/>
      <c r="E46" s="166"/>
      <c r="F46" s="166"/>
      <c r="G46" s="166"/>
      <c r="H46" s="59" t="s">
        <v>15</v>
      </c>
      <c r="I46" s="60">
        <f>SUBTOTAL(9,I48:I51)</f>
        <v>0</v>
      </c>
    </row>
    <row r="47" spans="1:9" x14ac:dyDescent="0.2">
      <c r="A47" s="61" t="s">
        <v>58</v>
      </c>
      <c r="B47" s="61" t="s">
        <v>9</v>
      </c>
      <c r="C47" s="61" t="s">
        <v>10</v>
      </c>
      <c r="D47" s="61" t="s">
        <v>68</v>
      </c>
      <c r="E47" s="61" t="s">
        <v>69</v>
      </c>
      <c r="F47" s="62" t="s">
        <v>59</v>
      </c>
      <c r="G47" s="62" t="s">
        <v>60</v>
      </c>
      <c r="H47" s="63" t="s">
        <v>61</v>
      </c>
      <c r="I47" s="63" t="s">
        <v>15</v>
      </c>
    </row>
    <row r="48" spans="1:9" x14ac:dyDescent="0.2">
      <c r="A48" s="64"/>
      <c r="B48" s="64"/>
      <c r="C48" s="64"/>
      <c r="D48" s="65" t="s">
        <v>109</v>
      </c>
      <c r="E48" s="66" t="s">
        <v>109</v>
      </c>
      <c r="F48" s="67"/>
      <c r="G48" s="67"/>
      <c r="H48" s="68" t="s">
        <v>109</v>
      </c>
      <c r="I48" s="69" t="str">
        <f t="shared" ref="I48:I51" si="5">IFERROR(ROUND(H48*F48*(1+G48),2),"")</f>
        <v/>
      </c>
    </row>
    <row r="49" spans="1:9" x14ac:dyDescent="0.2">
      <c r="A49" s="64"/>
      <c r="B49" s="64"/>
      <c r="C49" s="64"/>
      <c r="D49" s="65" t="s">
        <v>109</v>
      </c>
      <c r="E49" s="66" t="s">
        <v>109</v>
      </c>
      <c r="F49" s="67"/>
      <c r="G49" s="67"/>
      <c r="H49" s="68" t="s">
        <v>109</v>
      </c>
      <c r="I49" s="69" t="str">
        <f t="shared" si="5"/>
        <v/>
      </c>
    </row>
    <row r="50" spans="1:9" x14ac:dyDescent="0.2">
      <c r="A50" s="64"/>
      <c r="B50" s="64"/>
      <c r="C50" s="64"/>
      <c r="D50" s="65" t="s">
        <v>109</v>
      </c>
      <c r="E50" s="66" t="s">
        <v>109</v>
      </c>
      <c r="F50" s="67"/>
      <c r="G50" s="67"/>
      <c r="H50" s="68" t="s">
        <v>109</v>
      </c>
      <c r="I50" s="69" t="str">
        <f t="shared" si="5"/>
        <v/>
      </c>
    </row>
    <row r="51" spans="1:9" x14ac:dyDescent="0.2">
      <c r="A51" s="64"/>
      <c r="B51" s="64"/>
      <c r="C51" s="64"/>
      <c r="D51" s="65" t="s">
        <v>109</v>
      </c>
      <c r="E51" s="66" t="s">
        <v>109</v>
      </c>
      <c r="F51" s="67"/>
      <c r="G51" s="67"/>
      <c r="H51" s="68" t="s">
        <v>109</v>
      </c>
      <c r="I51" s="69" t="str">
        <f t="shared" si="5"/>
        <v/>
      </c>
    </row>
    <row r="52" spans="1:9" s="79" customFormat="1" x14ac:dyDescent="0.2">
      <c r="A52" s="75" t="s">
        <v>65</v>
      </c>
      <c r="B52" s="75"/>
      <c r="C52" s="75"/>
      <c r="D52" s="75"/>
      <c r="E52" s="75"/>
      <c r="F52" s="77"/>
      <c r="G52" s="77"/>
      <c r="H52" s="78"/>
      <c r="I52" s="78"/>
    </row>
    <row r="53" spans="1:9" x14ac:dyDescent="0.2">
      <c r="A53" s="165" t="s">
        <v>132</v>
      </c>
      <c r="B53" s="165"/>
      <c r="C53" s="165"/>
      <c r="D53" s="165"/>
      <c r="E53" s="165"/>
      <c r="F53" s="165"/>
      <c r="G53" s="165"/>
      <c r="H53" s="165"/>
      <c r="I53" s="165"/>
    </row>
  </sheetData>
  <mergeCells count="16">
    <mergeCell ref="A53:I53"/>
    <mergeCell ref="A6:G6"/>
    <mergeCell ref="A1:K1"/>
    <mergeCell ref="B2:I2"/>
    <mergeCell ref="B3:I3"/>
    <mergeCell ref="B4:G4"/>
    <mergeCell ref="B5:G5"/>
    <mergeCell ref="B39:G39"/>
    <mergeCell ref="A40:G40"/>
    <mergeCell ref="A46:G46"/>
    <mergeCell ref="A12:G12"/>
    <mergeCell ref="B21:G21"/>
    <mergeCell ref="B22:G22"/>
    <mergeCell ref="A23:G23"/>
    <mergeCell ref="A29:G29"/>
    <mergeCell ref="B38:G38"/>
  </mergeCells>
  <conditionalFormatting sqref="D16:D17 D33:D34">
    <cfRule type="expression" dxfId="13" priority="12">
      <formula>IF($D16="*verificar código*",TRUE,FALSE)</formula>
    </cfRule>
  </conditionalFormatting>
  <conditionalFormatting sqref="D15">
    <cfRule type="expression" dxfId="12" priority="11">
      <formula>IF($D15="*verificar código*",TRUE,FALSE)</formula>
    </cfRule>
  </conditionalFormatting>
  <conditionalFormatting sqref="D14">
    <cfRule type="expression" dxfId="11" priority="10">
      <formula>IF($D14="*verificar código*",TRUE,FALSE)</formula>
    </cfRule>
  </conditionalFormatting>
  <conditionalFormatting sqref="D42:D44">
    <cfRule type="expression" dxfId="10" priority="9">
      <formula>IF($D42="*verificar código*",TRUE,FALSE)</formula>
    </cfRule>
  </conditionalFormatting>
  <conditionalFormatting sqref="D50:D51">
    <cfRule type="expression" dxfId="9" priority="8">
      <formula>IF($D50="*verificar código*",TRUE,FALSE)</formula>
    </cfRule>
  </conditionalFormatting>
  <conditionalFormatting sqref="D49">
    <cfRule type="expression" dxfId="8" priority="7">
      <formula>IF($D49="*verificar código*",TRUE,FALSE)</formula>
    </cfRule>
  </conditionalFormatting>
  <conditionalFormatting sqref="D48">
    <cfRule type="expression" dxfId="7" priority="6">
      <formula>IF($D48="*verificar código*",TRUE,FALSE)</formula>
    </cfRule>
  </conditionalFormatting>
  <conditionalFormatting sqref="D8:D10">
    <cfRule type="expression" dxfId="6" priority="5">
      <formula>IF($D8="*verificar código*",TRUE,FALSE)</formula>
    </cfRule>
  </conditionalFormatting>
  <conditionalFormatting sqref="D26:D27">
    <cfRule type="expression" dxfId="5" priority="4">
      <formula>IF($D26="*verificar código*",TRUE,FALSE)</formula>
    </cfRule>
  </conditionalFormatting>
  <conditionalFormatting sqref="D32">
    <cfRule type="expression" dxfId="4" priority="3">
      <formula>IF($D32="*verificar código*",TRUE,FALSE)</formula>
    </cfRule>
  </conditionalFormatting>
  <conditionalFormatting sqref="D31">
    <cfRule type="expression" dxfId="3" priority="2">
      <formula>IF($D31="*verificar código*",TRUE,FALSE)</formula>
    </cfRule>
  </conditionalFormatting>
  <conditionalFormatting sqref="D25">
    <cfRule type="expression" dxfId="2" priority="1">
      <formula>IF($D25="*verificar código*",TRUE,FALSE)</formula>
    </cfRule>
  </conditionalFormatting>
  <dataValidations count="4">
    <dataValidation allowBlank="1" showInputMessage="1" showErrorMessage="1" errorTitle="Entrar informação" error="Defina o Tipo:_x000a_I = Insumo_x000a_C = Composição" sqref="A35:A36 A52" xr:uid="{00000000-0002-0000-0100-000000000000}"/>
    <dataValidation type="list" allowBlank="1" showInputMessage="1" showErrorMessage="1" errorTitle="Entrar informação" error="Informar referencial de preço válido." sqref="B8:B10 B42:B44 B48:B52 B14:B17 B25:B27 B31:B36" xr:uid="{00000000-0002-0000-0100-000001000000}">
      <formula1>DADOS</formula1>
    </dataValidation>
    <dataValidation type="list" allowBlank="1" showInputMessage="1" showErrorMessage="1" errorTitle="Entrar informação" error="Defina o Tipo:_x000a_I = Insumo_x000a_C = Composição" sqref="A8:A10 A42:A44 A48:A51 A14:A17 A25:A27 A31:A34" xr:uid="{00000000-0002-0000-0100-000002000000}">
      <formula1>ETAPA</formula1>
    </dataValidation>
    <dataValidation type="list" errorStyle="warning" allowBlank="1" showInputMessage="1" showErrorMessage="1" error="Selecionar Referencial compatível" sqref="XEV1:XFD3" xr:uid="{00000000-0002-0000-0100-000003000000}">
      <formula1>DADOS</formula1>
    </dataValidation>
  </dataValidations>
  <printOptions horizontalCentered="1"/>
  <pageMargins left="0.39370078740157483" right="0.39370078740157483" top="0.59055118110236227" bottom="0.78740157480314965" header="0.39370078740157483" footer="0.39370078740157483"/>
  <pageSetup paperSize="9" scale="91" fitToHeight="0" pageOrder="overThenDown" orientation="portrait" useFirstPageNumber="1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4">
    <tabColor theme="9" tint="-0.499984740745262"/>
  </sheetPr>
  <dimension ref="A1:XEU22"/>
  <sheetViews>
    <sheetView zoomScaleNormal="100" zoomScaleSheetLayoutView="100" workbookViewId="0">
      <selection activeCell="D5" sqref="D5"/>
    </sheetView>
    <sheetView view="pageBreakPreview" zoomScale="60" zoomScaleNormal="100" workbookViewId="1">
      <selection sqref="A1:D1"/>
    </sheetView>
  </sheetViews>
  <sheetFormatPr defaultColWidth="0" defaultRowHeight="14.25" x14ac:dyDescent="0.2"/>
  <cols>
    <col min="1" max="1" width="15.625" style="88" customWidth="1"/>
    <col min="2" max="2" width="40.625" style="88" customWidth="1"/>
    <col min="3" max="4" width="15.625" style="88" customWidth="1"/>
    <col min="5" max="5" width="0" style="55" hidden="1" customWidth="1"/>
    <col min="6" max="16384" width="9" style="55" hidden="1"/>
  </cols>
  <sheetData>
    <row r="1" spans="1:995 16375:16375" ht="15" x14ac:dyDescent="0.2">
      <c r="A1" s="172" t="s">
        <v>73</v>
      </c>
      <c r="B1" s="172"/>
      <c r="C1" s="172"/>
      <c r="D1" s="172"/>
    </row>
    <row r="2" spans="1:995 16375:16375" s="48" customFormat="1" x14ac:dyDescent="0.2">
      <c r="A2" s="49" t="s">
        <v>1</v>
      </c>
      <c r="B2" s="173" t="s">
        <v>2</v>
      </c>
      <c r="C2" s="174"/>
      <c r="D2" s="174"/>
      <c r="E2" s="80"/>
      <c r="F2" s="80"/>
      <c r="G2" s="80"/>
      <c r="H2" s="80"/>
      <c r="I2" s="50"/>
      <c r="J2" s="50"/>
      <c r="K2" s="42"/>
      <c r="L2" s="43"/>
      <c r="M2" s="43"/>
      <c r="N2" s="43"/>
      <c r="O2" s="44"/>
      <c r="P2" s="45"/>
      <c r="Q2" s="46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7"/>
      <c r="XEU2" s="48" t="s">
        <v>18</v>
      </c>
    </row>
    <row r="3" spans="1:995 16375:16375" s="48" customFormat="1" x14ac:dyDescent="0.2">
      <c r="A3" s="49" t="s">
        <v>5</v>
      </c>
      <c r="B3" s="175" t="s">
        <v>6</v>
      </c>
      <c r="C3" s="176"/>
      <c r="D3" s="176"/>
      <c r="E3" s="80"/>
      <c r="F3" s="80"/>
      <c r="G3" s="80"/>
      <c r="H3" s="80"/>
      <c r="I3" s="51"/>
      <c r="J3" s="51"/>
      <c r="K3" s="42"/>
      <c r="L3" s="43"/>
      <c r="M3" s="43"/>
      <c r="N3" s="43"/>
      <c r="O3" s="44"/>
      <c r="P3" s="45"/>
      <c r="Q3" s="46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7"/>
      <c r="XEU3" s="48" t="s">
        <v>53</v>
      </c>
    </row>
    <row r="4" spans="1:995 16375:16375" x14ac:dyDescent="0.2">
      <c r="A4" s="81" t="s">
        <v>64</v>
      </c>
      <c r="B4" s="82" t="s">
        <v>11</v>
      </c>
      <c r="C4" s="83" t="s">
        <v>12</v>
      </c>
      <c r="D4" s="83" t="s">
        <v>55</v>
      </c>
    </row>
    <row r="5" spans="1:995 16375:16375" ht="42" customHeight="1" x14ac:dyDescent="0.2">
      <c r="A5" s="84">
        <v>1</v>
      </c>
      <c r="B5" s="85" t="s">
        <v>74</v>
      </c>
      <c r="C5" s="86" t="s">
        <v>75</v>
      </c>
      <c r="D5" s="87">
        <f>SMALL(D11:D12,1)</f>
        <v>116.36319023464883</v>
      </c>
    </row>
    <row r="6" spans="1:995 16375:16375" x14ac:dyDescent="0.2">
      <c r="B6" s="89"/>
    </row>
    <row r="7" spans="1:995 16375:16375" ht="22.5" customHeight="1" x14ac:dyDescent="0.2">
      <c r="A7" s="90" t="s">
        <v>76</v>
      </c>
      <c r="B7" s="90" t="s">
        <v>77</v>
      </c>
      <c r="C7" s="90" t="s">
        <v>78</v>
      </c>
      <c r="D7" s="90" t="s">
        <v>79</v>
      </c>
    </row>
    <row r="8" spans="1:995 16375:16375" x14ac:dyDescent="0.2">
      <c r="A8" s="91" t="s">
        <v>80</v>
      </c>
      <c r="B8" s="92" t="s">
        <v>81</v>
      </c>
      <c r="C8" s="93" t="s">
        <v>82</v>
      </c>
      <c r="D8" s="94">
        <v>74.817518248175176</v>
      </c>
    </row>
    <row r="9" spans="1:995 16375:16375" x14ac:dyDescent="0.2">
      <c r="A9" s="91" t="s">
        <v>83</v>
      </c>
      <c r="B9" s="92" t="s">
        <v>84</v>
      </c>
      <c r="C9" s="93" t="s">
        <v>85</v>
      </c>
      <c r="D9" s="94">
        <v>119.87787950018556</v>
      </c>
    </row>
    <row r="10" spans="1:995 16375:16375" x14ac:dyDescent="0.2">
      <c r="A10" s="91" t="s">
        <v>86</v>
      </c>
      <c r="B10" s="92" t="s">
        <v>87</v>
      </c>
      <c r="C10" s="93" t="s">
        <v>88</v>
      </c>
      <c r="D10" s="94">
        <v>154.39417295558579</v>
      </c>
    </row>
    <row r="11" spans="1:995 16375:16375" x14ac:dyDescent="0.2">
      <c r="A11" s="95"/>
      <c r="B11" s="96"/>
      <c r="C11" s="97" t="s">
        <v>89</v>
      </c>
      <c r="D11" s="98">
        <f>AVERAGE(D8:D10)</f>
        <v>116.36319023464883</v>
      </c>
    </row>
    <row r="12" spans="1:995 16375:16375" x14ac:dyDescent="0.2">
      <c r="A12" s="99"/>
      <c r="B12" s="100"/>
      <c r="C12" s="101" t="s">
        <v>90</v>
      </c>
      <c r="D12" s="102">
        <f>MEDIAN(D8:D10)</f>
        <v>119.87787950018556</v>
      </c>
    </row>
    <row r="14" spans="1:995 16375:16375" x14ac:dyDescent="0.2">
      <c r="A14" s="81" t="s">
        <v>64</v>
      </c>
      <c r="B14" s="82" t="s">
        <v>11</v>
      </c>
      <c r="C14" s="83" t="s">
        <v>12</v>
      </c>
      <c r="D14" s="83" t="s">
        <v>55</v>
      </c>
    </row>
    <row r="15" spans="1:995 16375:16375" ht="42" customHeight="1" x14ac:dyDescent="0.2">
      <c r="A15" s="84">
        <v>2</v>
      </c>
      <c r="B15" s="85" t="s">
        <v>91</v>
      </c>
      <c r="C15" s="86" t="s">
        <v>75</v>
      </c>
      <c r="D15" s="87">
        <f>SMALL(D21:D22,1)</f>
        <v>8.0260666666666669</v>
      </c>
    </row>
    <row r="16" spans="1:995 16375:16375" x14ac:dyDescent="0.2">
      <c r="B16" s="89"/>
    </row>
    <row r="17" spans="1:4" ht="22.5" customHeight="1" x14ac:dyDescent="0.2">
      <c r="A17" s="90" t="s">
        <v>76</v>
      </c>
      <c r="B17" s="90" t="s">
        <v>77</v>
      </c>
      <c r="C17" s="90" t="s">
        <v>78</v>
      </c>
      <c r="D17" s="90" t="s">
        <v>79</v>
      </c>
    </row>
    <row r="18" spans="1:4" x14ac:dyDescent="0.2">
      <c r="A18" s="91" t="s">
        <v>92</v>
      </c>
      <c r="B18" s="92" t="s">
        <v>93</v>
      </c>
      <c r="C18" s="93" t="s">
        <v>94</v>
      </c>
      <c r="D18" s="94">
        <v>7.14</v>
      </c>
    </row>
    <row r="19" spans="1:4" x14ac:dyDescent="0.2">
      <c r="A19" s="91" t="s">
        <v>95</v>
      </c>
      <c r="B19" s="92" t="s">
        <v>96</v>
      </c>
      <c r="C19" s="93" t="s">
        <v>97</v>
      </c>
      <c r="D19" s="94">
        <v>8.1413666666666664</v>
      </c>
    </row>
    <row r="20" spans="1:4" x14ac:dyDescent="0.2">
      <c r="A20" s="91" t="s">
        <v>98</v>
      </c>
      <c r="B20" s="92" t="s">
        <v>99</v>
      </c>
      <c r="C20" s="93" t="s">
        <v>100</v>
      </c>
      <c r="D20" s="94">
        <v>8.796833333333332</v>
      </c>
    </row>
    <row r="21" spans="1:4" x14ac:dyDescent="0.2">
      <c r="A21" s="95"/>
      <c r="B21" s="96"/>
      <c r="C21" s="97" t="s">
        <v>89</v>
      </c>
      <c r="D21" s="98">
        <f>AVERAGE(D18:D20)</f>
        <v>8.0260666666666669</v>
      </c>
    </row>
    <row r="22" spans="1:4" x14ac:dyDescent="0.2">
      <c r="A22" s="99"/>
      <c r="B22" s="100"/>
      <c r="C22" s="101" t="s">
        <v>90</v>
      </c>
      <c r="D22" s="102">
        <f>MEDIAN(D18:D20)</f>
        <v>8.1413666666666664</v>
      </c>
    </row>
  </sheetData>
  <mergeCells count="3">
    <mergeCell ref="A1:D1"/>
    <mergeCell ref="B2:D2"/>
    <mergeCell ref="B3:D3"/>
  </mergeCells>
  <dataValidations count="1">
    <dataValidation type="list" errorStyle="warning" allowBlank="1" showInputMessage="1" showErrorMessage="1" error="Selecionar Referencial compatível" sqref="XEU2:XFD3" xr:uid="{00000000-0002-0000-0200-000000000000}">
      <formula1>DADOS</formula1>
    </dataValidation>
  </dataValidations>
  <printOptions horizontalCentered="1"/>
  <pageMargins left="0.39370078740157483" right="0.39370078740157483" top="0.59055118110236227" bottom="0.78740157480314965" header="0.39370078740157483" footer="0.39370078740157483"/>
  <pageSetup paperSize="9" fitToWidth="0" fitToHeight="0" pageOrder="overThenDown" orientation="portrait" useFirstPageNumber="1" r:id="rId1"/>
  <headerFooter alignWithMargins="0">
    <oddFooter>&amp;R&amp;10Página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3">
    <tabColor theme="5" tint="-0.499984740745262"/>
    <pageSetUpPr fitToPage="1"/>
  </sheetPr>
  <dimension ref="A1:XEL47"/>
  <sheetViews>
    <sheetView workbookViewId="0">
      <selection activeCell="D7" sqref="D7"/>
    </sheetView>
    <sheetView view="pageBreakPreview" zoomScale="60" zoomScaleNormal="100" workbookViewId="1">
      <selection sqref="A1:F1"/>
    </sheetView>
  </sheetViews>
  <sheetFormatPr defaultColWidth="0" defaultRowHeight="0" customHeight="1" zeroHeight="1" x14ac:dyDescent="0.2"/>
  <cols>
    <col min="1" max="1" width="9" style="132" customWidth="1"/>
    <col min="2" max="2" width="19.375" style="132" bestFit="1" customWidth="1"/>
    <col min="3" max="3" width="11.875" style="132" customWidth="1"/>
    <col min="4" max="4" width="12.625" style="132" customWidth="1"/>
    <col min="5" max="5" width="13.375" style="132" bestFit="1" customWidth="1"/>
    <col min="6" max="6" width="13.375" style="132" customWidth="1"/>
    <col min="7" max="7" width="9" style="131" hidden="1" customWidth="1"/>
    <col min="8" max="8" width="5" style="131" hidden="1" customWidth="1"/>
    <col min="9" max="9" width="12" style="131" hidden="1" customWidth="1"/>
    <col min="10" max="10" width="9" style="131" hidden="1" customWidth="1"/>
    <col min="11" max="12" width="0" style="131" hidden="1"/>
    <col min="13" max="16366" width="0" style="132" hidden="1"/>
    <col min="16367" max="16384" width="9" style="132" hidden="1"/>
  </cols>
  <sheetData>
    <row r="1" spans="1:986" s="48" customFormat="1" ht="24.95" customHeight="1" x14ac:dyDescent="0.2">
      <c r="A1" s="155" t="s">
        <v>101</v>
      </c>
      <c r="B1" s="155"/>
      <c r="C1" s="155"/>
      <c r="D1" s="155"/>
      <c r="E1" s="155"/>
      <c r="F1" s="155"/>
      <c r="G1" s="103"/>
      <c r="H1" s="104"/>
      <c r="I1" s="105"/>
      <c r="J1" s="105"/>
      <c r="K1" s="105"/>
      <c r="L1" s="105"/>
      <c r="M1" s="47"/>
      <c r="N1" s="47"/>
      <c r="O1" s="47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7"/>
    </row>
    <row r="2" spans="1:986" s="48" customFormat="1" ht="19.5" customHeight="1" x14ac:dyDescent="0.2">
      <c r="A2" s="49" t="str">
        <f>[2]BDI!$A$4</f>
        <v>OBRA:</v>
      </c>
      <c r="B2" s="181" t="str">
        <f>[2]BDI!$B$4</f>
        <v>Reforma do Piso SEDURB</v>
      </c>
      <c r="C2" s="182"/>
      <c r="D2" s="182"/>
      <c r="E2" s="182"/>
      <c r="F2" s="183"/>
      <c r="G2" s="103"/>
      <c r="H2" s="106"/>
      <c r="I2" s="105"/>
      <c r="J2" s="105"/>
      <c r="K2" s="105"/>
      <c r="L2" s="105"/>
      <c r="M2" s="47"/>
      <c r="N2" s="47"/>
      <c r="O2" s="4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7"/>
    </row>
    <row r="3" spans="1:986" s="48" customFormat="1" ht="20.100000000000001" customHeight="1" x14ac:dyDescent="0.2">
      <c r="A3" s="49" t="str">
        <f>[2]BDI!$A$5</f>
        <v>ENDEREÇO:</v>
      </c>
      <c r="B3" s="184" t="str">
        <f>[2]BDI!$B$5</f>
        <v>R. Alberto de Oliveira Santos, 42, Ed. Ames, 20º andar - Centro</v>
      </c>
      <c r="C3" s="182"/>
      <c r="D3" s="182"/>
      <c r="E3" s="182"/>
      <c r="F3" s="183"/>
      <c r="G3" s="103"/>
      <c r="H3" s="106"/>
      <c r="I3" s="105"/>
      <c r="J3" s="105"/>
      <c r="K3" s="105"/>
      <c r="L3" s="105"/>
      <c r="M3" s="47"/>
      <c r="N3" s="47"/>
      <c r="O3" s="47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7"/>
    </row>
    <row r="4" spans="1:986" s="110" customFormat="1" ht="20.100000000000001" customHeight="1" x14ac:dyDescent="0.2">
      <c r="A4" s="107" t="s">
        <v>8</v>
      </c>
      <c r="B4" s="107" t="s">
        <v>11</v>
      </c>
      <c r="C4" s="107" t="s">
        <v>102</v>
      </c>
      <c r="D4" s="108">
        <v>1</v>
      </c>
      <c r="E4" s="108">
        <f>D4+1</f>
        <v>2</v>
      </c>
      <c r="F4" s="108">
        <f>E4+1</f>
        <v>3</v>
      </c>
      <c r="G4" s="109"/>
      <c r="H4" s="109"/>
      <c r="I4" s="109"/>
      <c r="J4" s="109"/>
      <c r="K4" s="109"/>
      <c r="L4" s="109"/>
    </row>
    <row r="5" spans="1:986" s="116" customFormat="1" ht="20.100000000000001" customHeight="1" x14ac:dyDescent="0.2">
      <c r="A5" s="179">
        <v>1</v>
      </c>
      <c r="B5" s="180" t="str">
        <f>INDEX([2]ORCAMENTO!$E:$E,MATCH($A5,[2]ORCAMENTO!$B:$B,0))</f>
        <v>SERVICOS PRELIMINARES</v>
      </c>
      <c r="C5" s="111">
        <v>32165.010000000002</v>
      </c>
      <c r="D5" s="112">
        <f t="shared" ref="D5:F5" si="0">D6*$C5</f>
        <v>16082.505000000001</v>
      </c>
      <c r="E5" s="112">
        <f t="shared" si="0"/>
        <v>8041.2525000000005</v>
      </c>
      <c r="F5" s="112">
        <f t="shared" si="0"/>
        <v>8041.2525000000005</v>
      </c>
      <c r="G5" s="109"/>
      <c r="H5" s="113" t="s">
        <v>103</v>
      </c>
      <c r="I5" s="114">
        <f t="shared" ref="I5:I12" si="1">SUM(D5:F5)</f>
        <v>32165.010000000002</v>
      </c>
      <c r="J5" s="115">
        <f>I5-C5</f>
        <v>0</v>
      </c>
      <c r="K5" s="109"/>
      <c r="L5" s="109"/>
    </row>
    <row r="6" spans="1:986" s="116" customFormat="1" ht="20.100000000000001" customHeight="1" x14ac:dyDescent="0.2">
      <c r="A6" s="179"/>
      <c r="B6" s="180"/>
      <c r="C6" s="117">
        <f>C5/$C$13</f>
        <v>0.12248714361402728</v>
      </c>
      <c r="D6" s="118">
        <v>0.5</v>
      </c>
      <c r="E6" s="118">
        <v>0.25</v>
      </c>
      <c r="F6" s="118">
        <v>0.25</v>
      </c>
      <c r="G6" s="109"/>
      <c r="H6" s="113" t="s">
        <v>104</v>
      </c>
      <c r="I6" s="119">
        <f t="shared" si="1"/>
        <v>1</v>
      </c>
      <c r="J6" s="109"/>
      <c r="K6" s="109"/>
      <c r="L6" s="109"/>
    </row>
    <row r="7" spans="1:986" s="116" customFormat="1" ht="20.100000000000001" customHeight="1" x14ac:dyDescent="0.2">
      <c r="A7" s="179">
        <v>2</v>
      </c>
      <c r="B7" s="180" t="str">
        <f>INDEX([2]ORCAMENTO!$E:$E,MATCH(A7,[2]ORCAMENTO!$B:$B,0))</f>
        <v>ÁREAS SECAS</v>
      </c>
      <c r="C7" s="111">
        <v>175755.49000000002</v>
      </c>
      <c r="D7" s="112">
        <f t="shared" ref="D7:F7" si="2">D8*$C7</f>
        <v>35151.098000000005</v>
      </c>
      <c r="E7" s="112">
        <f t="shared" si="2"/>
        <v>87877.74500000001</v>
      </c>
      <c r="F7" s="112">
        <f t="shared" si="2"/>
        <v>52726.647000000004</v>
      </c>
      <c r="G7" s="109"/>
      <c r="H7" s="113" t="s">
        <v>103</v>
      </c>
      <c r="I7" s="114">
        <f t="shared" si="1"/>
        <v>175755.49000000002</v>
      </c>
      <c r="J7" s="115">
        <f>I7-C7</f>
        <v>0</v>
      </c>
      <c r="K7" s="109"/>
      <c r="L7" s="109"/>
    </row>
    <row r="8" spans="1:986" s="116" customFormat="1" ht="20.100000000000001" customHeight="1" x14ac:dyDescent="0.2">
      <c r="A8" s="179"/>
      <c r="B8" s="180"/>
      <c r="C8" s="117">
        <f>C7/$C$13</f>
        <v>0.66929212658673931</v>
      </c>
      <c r="D8" s="118">
        <v>0.2</v>
      </c>
      <c r="E8" s="118">
        <v>0.5</v>
      </c>
      <c r="F8" s="118">
        <v>0.3</v>
      </c>
      <c r="G8" s="109"/>
      <c r="H8" s="113" t="s">
        <v>104</v>
      </c>
      <c r="I8" s="119">
        <f t="shared" si="1"/>
        <v>1</v>
      </c>
      <c r="J8" s="109"/>
      <c r="K8" s="109"/>
      <c r="L8" s="109"/>
    </row>
    <row r="9" spans="1:986" s="116" customFormat="1" ht="20.100000000000001" customHeight="1" x14ac:dyDescent="0.2">
      <c r="A9" s="179">
        <v>3</v>
      </c>
      <c r="B9" s="180" t="str">
        <f>INDEX([2]ORCAMENTO!$E:$E,MATCH(A9,[2]ORCAMENTO!$B:$B,0))</f>
        <v>ÁREAS MOLHADAS</v>
      </c>
      <c r="C9" s="111">
        <v>19484.490000000002</v>
      </c>
      <c r="D9" s="112">
        <f t="shared" ref="D9:F9" si="3">D10*$C9</f>
        <v>3896.8980000000006</v>
      </c>
      <c r="E9" s="112">
        <f t="shared" si="3"/>
        <v>15587.592000000002</v>
      </c>
      <c r="F9" s="112">
        <f t="shared" si="3"/>
        <v>0</v>
      </c>
      <c r="G9" s="109"/>
      <c r="H9" s="113" t="s">
        <v>103</v>
      </c>
      <c r="I9" s="114">
        <f t="shared" si="1"/>
        <v>19484.490000000002</v>
      </c>
      <c r="J9" s="115">
        <f>I9-C9</f>
        <v>0</v>
      </c>
      <c r="K9" s="109"/>
      <c r="L9" s="109"/>
    </row>
    <row r="10" spans="1:986" s="116" customFormat="1" ht="20.100000000000001" customHeight="1" x14ac:dyDescent="0.2">
      <c r="A10" s="179"/>
      <c r="B10" s="180"/>
      <c r="C10" s="117">
        <f>C9/$C$13</f>
        <v>7.4198625303585425E-2</v>
      </c>
      <c r="D10" s="118">
        <v>0.2</v>
      </c>
      <c r="E10" s="118">
        <v>0.8</v>
      </c>
      <c r="F10" s="118"/>
      <c r="G10" s="109"/>
      <c r="H10" s="113" t="s">
        <v>104</v>
      </c>
      <c r="I10" s="119">
        <f t="shared" si="1"/>
        <v>1</v>
      </c>
      <c r="J10" s="109"/>
      <c r="K10" s="109"/>
      <c r="L10" s="109"/>
    </row>
    <row r="11" spans="1:986" s="116" customFormat="1" ht="20.100000000000001" customHeight="1" x14ac:dyDescent="0.2">
      <c r="A11" s="179">
        <v>4</v>
      </c>
      <c r="B11" s="180" t="str">
        <f>INDEX([2]ORCAMENTO!$E:$E,MATCH(A11,[2]ORCAMENTO!$B:$B,0))</f>
        <v>SERVICOS COMPLEMENTARES</v>
      </c>
      <c r="C11" s="111">
        <v>35194.080000000002</v>
      </c>
      <c r="D11" s="112">
        <f t="shared" ref="D11:F11" si="4">D12*$C11</f>
        <v>0</v>
      </c>
      <c r="E11" s="112">
        <f t="shared" si="4"/>
        <v>0</v>
      </c>
      <c r="F11" s="112">
        <f t="shared" si="4"/>
        <v>35194.080000000002</v>
      </c>
      <c r="G11" s="109"/>
      <c r="H11" s="113" t="s">
        <v>103</v>
      </c>
      <c r="I11" s="114">
        <f t="shared" si="1"/>
        <v>35194.080000000002</v>
      </c>
      <c r="J11" s="115">
        <f>I11-C11</f>
        <v>0</v>
      </c>
      <c r="K11" s="109"/>
      <c r="L11" s="109"/>
    </row>
    <row r="12" spans="1:986" s="116" customFormat="1" ht="20.100000000000001" customHeight="1" x14ac:dyDescent="0.2">
      <c r="A12" s="179"/>
      <c r="B12" s="180"/>
      <c r="C12" s="117">
        <f>C11/$C$13</f>
        <v>0.13402210449564805</v>
      </c>
      <c r="D12" s="118"/>
      <c r="E12" s="118"/>
      <c r="F12" s="118">
        <v>1</v>
      </c>
      <c r="G12" s="109"/>
      <c r="H12" s="113" t="s">
        <v>104</v>
      </c>
      <c r="I12" s="119">
        <f t="shared" si="1"/>
        <v>1</v>
      </c>
      <c r="J12" s="109"/>
      <c r="K12" s="109"/>
      <c r="L12" s="109"/>
    </row>
    <row r="13" spans="1:986" s="116" customFormat="1" ht="20.100000000000001" customHeight="1" x14ac:dyDescent="0.2">
      <c r="A13" s="177" t="s">
        <v>105</v>
      </c>
      <c r="B13" s="178"/>
      <c r="C13" s="120">
        <f>SUMIF($H$5:$H$12,$H13,C$5:C$12)</f>
        <v>262599.07</v>
      </c>
      <c r="D13" s="121">
        <f>SUMIF($H$5:$H$12,$H13,D$5:D$12)</f>
        <v>55130.501000000004</v>
      </c>
      <c r="E13" s="121">
        <f>SUMIF($H$5:$H$12,$H13,E$5:E$12)</f>
        <v>111506.58950000002</v>
      </c>
      <c r="F13" s="121">
        <f>SUMIF($H$5:$H$12,$H13,F$5:F$12)</f>
        <v>95961.979500000016</v>
      </c>
      <c r="G13" s="109"/>
      <c r="H13" s="113" t="s">
        <v>103</v>
      </c>
      <c r="J13" s="109"/>
      <c r="K13" s="109"/>
      <c r="L13" s="109"/>
    </row>
    <row r="14" spans="1:986" s="116" customFormat="1" ht="20.100000000000001" customHeight="1" x14ac:dyDescent="0.2">
      <c r="A14" s="177" t="s">
        <v>106</v>
      </c>
      <c r="B14" s="178"/>
      <c r="C14" s="122">
        <f>SUMIF($H$5:$H$12,$H14,C$5:C$12)</f>
        <v>1</v>
      </c>
      <c r="D14" s="123">
        <f>D13/$C$13</f>
        <v>0.20994172218507859</v>
      </c>
      <c r="E14" s="123">
        <f>E13/$C$13</f>
        <v>0.42462674943974482</v>
      </c>
      <c r="F14" s="123">
        <f>F13/$C$13</f>
        <v>0.36543152837517673</v>
      </c>
      <c r="G14" s="109"/>
      <c r="H14" s="113" t="s">
        <v>104</v>
      </c>
      <c r="J14" s="109"/>
      <c r="K14" s="109"/>
      <c r="L14" s="109"/>
    </row>
    <row r="15" spans="1:986" s="116" customFormat="1" ht="20.100000000000001" customHeight="1" x14ac:dyDescent="0.2">
      <c r="A15" s="177" t="s">
        <v>107</v>
      </c>
      <c r="B15" s="178"/>
      <c r="C15" s="124"/>
      <c r="D15" s="125">
        <f>D13</f>
        <v>55130.501000000004</v>
      </c>
      <c r="E15" s="125">
        <f t="shared" ref="E15:F16" si="5">E13+D15</f>
        <v>166637.09050000002</v>
      </c>
      <c r="F15" s="126">
        <f t="shared" si="5"/>
        <v>262599.07000000007</v>
      </c>
      <c r="G15" s="109"/>
      <c r="H15" s="109"/>
      <c r="I15" s="109"/>
      <c r="J15" s="109"/>
      <c r="K15" s="109"/>
      <c r="L15" s="109"/>
    </row>
    <row r="16" spans="1:986" s="116" customFormat="1" ht="20.100000000000001" customHeight="1" x14ac:dyDescent="0.2">
      <c r="A16" s="177" t="s">
        <v>108</v>
      </c>
      <c r="B16" s="178"/>
      <c r="C16" s="124"/>
      <c r="D16" s="127">
        <f>D14</f>
        <v>0.20994172218507859</v>
      </c>
      <c r="E16" s="127">
        <f t="shared" si="5"/>
        <v>0.63456847162482344</v>
      </c>
      <c r="F16" s="128">
        <f t="shared" si="5"/>
        <v>1.0000000000000002</v>
      </c>
      <c r="G16" s="109"/>
      <c r="H16" s="109"/>
      <c r="I16" s="109"/>
      <c r="J16" s="109"/>
      <c r="K16" s="109"/>
      <c r="L16" s="109"/>
    </row>
    <row r="17" spans="7:12" s="130" customFormat="1" ht="12" hidden="1" x14ac:dyDescent="0.2">
      <c r="G17" s="129"/>
      <c r="H17" s="129"/>
      <c r="I17" s="129"/>
      <c r="J17" s="129"/>
      <c r="K17" s="129"/>
      <c r="L17" s="129"/>
    </row>
    <row r="18" spans="7:12" s="130" customFormat="1" ht="12" hidden="1" x14ac:dyDescent="0.2">
      <c r="G18" s="129"/>
      <c r="H18" s="129"/>
      <c r="I18" s="129"/>
      <c r="J18" s="129"/>
      <c r="K18" s="129"/>
      <c r="L18" s="129"/>
    </row>
    <row r="19" spans="7:12" s="130" customFormat="1" ht="12" hidden="1" x14ac:dyDescent="0.2">
      <c r="G19" s="129"/>
      <c r="H19" s="129"/>
      <c r="I19" s="129"/>
      <c r="J19" s="129"/>
      <c r="K19" s="129"/>
      <c r="L19" s="129"/>
    </row>
    <row r="20" spans="7:12" s="130" customFormat="1" ht="12" hidden="1" x14ac:dyDescent="0.2">
      <c r="G20" s="129"/>
      <c r="H20" s="129"/>
      <c r="I20" s="129"/>
      <c r="J20" s="129"/>
      <c r="K20" s="129"/>
      <c r="L20" s="129"/>
    </row>
    <row r="21" spans="7:12" s="130" customFormat="1" ht="12" hidden="1" x14ac:dyDescent="0.2">
      <c r="G21" s="129"/>
      <c r="H21" s="129"/>
      <c r="I21" s="129"/>
      <c r="J21" s="129"/>
      <c r="K21" s="129"/>
      <c r="L21" s="129"/>
    </row>
    <row r="22" spans="7:12" s="130" customFormat="1" ht="12" hidden="1" x14ac:dyDescent="0.2">
      <c r="G22" s="129"/>
      <c r="H22" s="129"/>
      <c r="I22" s="129"/>
      <c r="J22" s="129"/>
      <c r="K22" s="129"/>
      <c r="L22" s="129"/>
    </row>
    <row r="23" spans="7:12" s="130" customFormat="1" ht="12" hidden="1" x14ac:dyDescent="0.2">
      <c r="G23" s="129"/>
      <c r="H23" s="129"/>
      <c r="I23" s="129"/>
      <c r="J23" s="129"/>
      <c r="K23" s="129"/>
      <c r="L23" s="129"/>
    </row>
    <row r="24" spans="7:12" s="130" customFormat="1" ht="12" hidden="1" x14ac:dyDescent="0.2">
      <c r="G24" s="129"/>
      <c r="H24" s="129"/>
      <c r="I24" s="129"/>
      <c r="J24" s="129"/>
      <c r="K24" s="129"/>
      <c r="L24" s="129"/>
    </row>
    <row r="25" spans="7:12" s="130" customFormat="1" ht="12" hidden="1" x14ac:dyDescent="0.2">
      <c r="G25" s="129"/>
      <c r="H25" s="129"/>
      <c r="I25" s="129"/>
      <c r="J25" s="129"/>
      <c r="K25" s="129"/>
      <c r="L25" s="129"/>
    </row>
    <row r="26" spans="7:12" s="130" customFormat="1" ht="12" hidden="1" x14ac:dyDescent="0.2">
      <c r="G26" s="129"/>
      <c r="H26" s="129"/>
      <c r="I26" s="129"/>
      <c r="J26" s="129"/>
      <c r="K26" s="129"/>
      <c r="L26" s="129"/>
    </row>
    <row r="27" spans="7:12" s="130" customFormat="1" ht="12" hidden="1" x14ac:dyDescent="0.2">
      <c r="G27" s="129"/>
      <c r="H27" s="129"/>
      <c r="I27" s="129"/>
      <c r="J27" s="129"/>
      <c r="K27" s="129"/>
      <c r="L27" s="129"/>
    </row>
    <row r="28" spans="7:12" s="130" customFormat="1" ht="12" hidden="1" x14ac:dyDescent="0.2">
      <c r="G28" s="129"/>
      <c r="H28" s="129"/>
      <c r="I28" s="129"/>
      <c r="J28" s="129"/>
      <c r="K28" s="129"/>
      <c r="L28" s="129"/>
    </row>
    <row r="29" spans="7:12" s="130" customFormat="1" ht="12" hidden="1" x14ac:dyDescent="0.2">
      <c r="G29" s="129"/>
      <c r="H29" s="129"/>
      <c r="I29" s="129"/>
      <c r="J29" s="129"/>
      <c r="K29" s="129"/>
      <c r="L29" s="129"/>
    </row>
    <row r="30" spans="7:12" s="130" customFormat="1" ht="12" hidden="1" x14ac:dyDescent="0.2">
      <c r="G30" s="129"/>
      <c r="H30" s="129"/>
      <c r="I30" s="129"/>
      <c r="J30" s="129"/>
      <c r="K30" s="129"/>
      <c r="L30" s="129"/>
    </row>
    <row r="31" spans="7:12" s="130" customFormat="1" ht="12" hidden="1" x14ac:dyDescent="0.2">
      <c r="G31" s="129"/>
      <c r="H31" s="129"/>
      <c r="I31" s="129"/>
      <c r="J31" s="129"/>
      <c r="K31" s="129"/>
      <c r="L31" s="129"/>
    </row>
    <row r="32" spans="7:12" s="130" customFormat="1" ht="12" hidden="1" x14ac:dyDescent="0.2">
      <c r="G32" s="129"/>
      <c r="H32" s="129"/>
      <c r="I32" s="129"/>
      <c r="J32" s="129"/>
      <c r="K32" s="129"/>
      <c r="L32" s="129"/>
    </row>
    <row r="33" spans="7:12" s="130" customFormat="1" ht="12" hidden="1" x14ac:dyDescent="0.2">
      <c r="G33" s="129"/>
      <c r="H33" s="129"/>
      <c r="I33" s="129"/>
      <c r="J33" s="129"/>
      <c r="K33" s="129"/>
      <c r="L33" s="129"/>
    </row>
    <row r="34" spans="7:12" ht="14.25" hidden="1" x14ac:dyDescent="0.2"/>
    <row r="35" spans="7:12" ht="14.25" hidden="1" x14ac:dyDescent="0.2"/>
    <row r="36" spans="7:12" ht="14.25" hidden="1" x14ac:dyDescent="0.2"/>
    <row r="37" spans="7:12" ht="14.25" hidden="1" x14ac:dyDescent="0.2"/>
    <row r="38" spans="7:12" ht="14.25" hidden="1" x14ac:dyDescent="0.2"/>
    <row r="39" spans="7:12" ht="14.25" hidden="1" x14ac:dyDescent="0.2"/>
    <row r="40" spans="7:12" ht="14.25" hidden="1" x14ac:dyDescent="0.2"/>
    <row r="41" spans="7:12" ht="14.25" hidden="1" x14ac:dyDescent="0.2"/>
    <row r="42" spans="7:12" ht="14.25" hidden="1" x14ac:dyDescent="0.2"/>
    <row r="43" spans="7:12" ht="14.25" hidden="1" x14ac:dyDescent="0.2"/>
    <row r="44" spans="7:12" ht="14.25" hidden="1" x14ac:dyDescent="0.2"/>
    <row r="45" spans="7:12" ht="14.25" hidden="1" x14ac:dyDescent="0.2"/>
    <row r="46" spans="7:12" ht="14.25" hidden="1" x14ac:dyDescent="0.2"/>
    <row r="47" spans="7:12" ht="14.25" hidden="1" x14ac:dyDescent="0.2"/>
  </sheetData>
  <mergeCells count="15">
    <mergeCell ref="A7:A8"/>
    <mergeCell ref="B7:B8"/>
    <mergeCell ref="A1:F1"/>
    <mergeCell ref="B2:F2"/>
    <mergeCell ref="B3:F3"/>
    <mergeCell ref="A5:A6"/>
    <mergeCell ref="B5:B6"/>
    <mergeCell ref="A15:B15"/>
    <mergeCell ref="A16:B16"/>
    <mergeCell ref="A9:A10"/>
    <mergeCell ref="B9:B10"/>
    <mergeCell ref="A11:A12"/>
    <mergeCell ref="B11:B12"/>
    <mergeCell ref="A13:B13"/>
    <mergeCell ref="A14:B14"/>
  </mergeCells>
  <conditionalFormatting sqref="F15">
    <cfRule type="cellIs" dxfId="1" priority="1" operator="greaterThan">
      <formula>$C$13</formula>
    </cfRule>
  </conditionalFormatting>
  <conditionalFormatting sqref="F16">
    <cfRule type="cellIs" dxfId="0" priority="2" operator="greaterThan">
      <formula>$C$14</formula>
    </cfRule>
  </conditionalFormatting>
  <dataValidations count="1">
    <dataValidation type="list" errorStyle="warning" allowBlank="1" showInputMessage="1" showErrorMessage="1" error="Selecionar Referencial compatível" sqref="XEK1:XFD3" xr:uid="{00000000-0002-0000-0300-000000000000}">
      <formula1>DADOS</formula1>
    </dataValidation>
  </dataValidations>
  <pageMargins left="0.51181102362204722" right="0.51181102362204722" top="0.78740157480314965" bottom="0.78740157480314965" header="0.31496062992125984" footer="0.31496062992125984"/>
  <pageSetup paperSize="9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1">
    <tabColor rgb="FF002060"/>
    <pageSetUpPr fitToPage="1"/>
  </sheetPr>
  <dimension ref="A1:ALG56"/>
  <sheetViews>
    <sheetView workbookViewId="0">
      <pane ySplit="3" topLeftCell="A4" activePane="bottomLeft" state="frozen"/>
      <selection pane="bottomLeft" activeCell="J24" sqref="J24"/>
    </sheetView>
    <sheetView view="pageBreakPreview" topLeftCell="A61" zoomScaleNormal="100" zoomScaleSheetLayoutView="100" workbookViewId="1">
      <selection activeCell="XEX8" sqref="XEX8"/>
    </sheetView>
  </sheetViews>
  <sheetFormatPr defaultColWidth="9" defaultRowHeight="20.100000000000001" customHeight="1" x14ac:dyDescent="0.2"/>
  <cols>
    <col min="1" max="1" width="17.125" style="149" customWidth="1"/>
    <col min="2" max="2" width="8.125" style="150" customWidth="1"/>
    <col min="3" max="8" width="8.125" style="151" customWidth="1"/>
    <col min="9" max="9" width="8.125" style="149" customWidth="1"/>
    <col min="10" max="10" width="8.125" style="152" customWidth="1"/>
    <col min="11" max="16384" width="9" style="139"/>
  </cols>
  <sheetData>
    <row r="1" spans="1:995" s="48" customFormat="1" ht="24.95" customHeight="1" x14ac:dyDescent="0.2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35"/>
      <c r="L1" s="43"/>
      <c r="M1" s="43"/>
      <c r="N1" s="43"/>
      <c r="O1" s="44"/>
      <c r="P1" s="136"/>
      <c r="Q1" s="137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7"/>
    </row>
    <row r="2" spans="1:995" s="48" customFormat="1" ht="20.100000000000001" customHeight="1" x14ac:dyDescent="0.2">
      <c r="A2" s="49" t="s">
        <v>1</v>
      </c>
      <c r="B2" s="190" t="s">
        <v>2</v>
      </c>
      <c r="C2" s="191"/>
      <c r="D2" s="191"/>
      <c r="E2" s="191"/>
      <c r="F2" s="191"/>
      <c r="G2" s="191"/>
      <c r="H2" s="191"/>
      <c r="I2" s="191"/>
      <c r="J2" s="192"/>
      <c r="K2" s="135"/>
      <c r="L2" s="43"/>
      <c r="M2" s="43"/>
      <c r="N2" s="43"/>
      <c r="O2" s="44"/>
      <c r="P2" s="136"/>
      <c r="Q2" s="137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7"/>
    </row>
    <row r="3" spans="1:995" s="48" customFormat="1" ht="20.100000000000001" customHeight="1" x14ac:dyDescent="0.2">
      <c r="A3" s="49" t="s">
        <v>5</v>
      </c>
      <c r="B3" s="175" t="s">
        <v>6</v>
      </c>
      <c r="C3" s="176"/>
      <c r="D3" s="176"/>
      <c r="E3" s="176"/>
      <c r="F3" s="176"/>
      <c r="G3" s="176"/>
      <c r="H3" s="176"/>
      <c r="I3" s="176"/>
      <c r="J3" s="193"/>
      <c r="K3" s="135"/>
      <c r="L3" s="43"/>
      <c r="M3" s="43"/>
      <c r="N3" s="43"/>
      <c r="O3" s="44"/>
      <c r="P3" s="136"/>
      <c r="Q3" s="137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7"/>
    </row>
    <row r="4" spans="1:995" ht="20.100000000000001" customHeight="1" x14ac:dyDescent="0.2">
      <c r="A4" s="138">
        <v>1</v>
      </c>
      <c r="B4" s="186" t="str">
        <f>INDEX([1]ORCAMENTO!$E:$E,MATCH(A4,[1]ORCAMENTO!$B:$B,0))</f>
        <v>SERVICOS PRELIMINARES</v>
      </c>
      <c r="C4" s="187"/>
      <c r="D4" s="187"/>
      <c r="E4" s="187"/>
      <c r="F4" s="187"/>
      <c r="G4" s="187"/>
      <c r="H4" s="187"/>
      <c r="I4" s="187"/>
      <c r="J4" s="188"/>
    </row>
    <row r="5" spans="1:995" ht="18.75" customHeight="1" x14ac:dyDescent="0.2">
      <c r="A5" s="140" t="s">
        <v>17</v>
      </c>
      <c r="B5" s="185" t="str">
        <f>INDEX([1]ORCAMENTO!$E:$E,MATCH(A5,[1]ORCAMENTO!$B:$B,0))</f>
        <v>Retirada De Rodapé De Madeira Ou Cerâmica</v>
      </c>
      <c r="C5" s="185"/>
      <c r="D5" s="185"/>
      <c r="E5" s="185"/>
      <c r="F5" s="185"/>
      <c r="G5" s="185"/>
      <c r="H5" s="185"/>
      <c r="I5" s="140" t="str">
        <f>INDEX([1]ORCAMENTO!$F:$F,MATCH(A5,[1]ORCAMENTO!$B:$B,0))</f>
        <v>m</v>
      </c>
      <c r="J5" s="141">
        <f>ROUND(SUM(J7:J8),2)</f>
        <v>488.5</v>
      </c>
    </row>
    <row r="6" spans="1:995" ht="30" customHeight="1" x14ac:dyDescent="0.2">
      <c r="A6" s="142" t="s">
        <v>11</v>
      </c>
      <c r="B6" s="143" t="s">
        <v>115</v>
      </c>
      <c r="C6" s="143"/>
      <c r="D6" s="142"/>
      <c r="E6" s="142"/>
      <c r="F6" s="142"/>
      <c r="G6" s="142"/>
      <c r="H6" s="142"/>
      <c r="I6" s="142"/>
      <c r="J6" s="144" t="s">
        <v>116</v>
      </c>
    </row>
    <row r="7" spans="1:995" ht="22.5" x14ac:dyDescent="0.2">
      <c r="A7" s="145" t="s">
        <v>117</v>
      </c>
      <c r="B7" s="146">
        <v>488.5</v>
      </c>
      <c r="C7" s="146"/>
      <c r="D7" s="146"/>
      <c r="E7" s="146"/>
      <c r="F7" s="146"/>
      <c r="G7" s="146"/>
      <c r="H7" s="146"/>
      <c r="I7" s="146"/>
      <c r="J7" s="146">
        <f>B7</f>
        <v>488.5</v>
      </c>
    </row>
    <row r="8" spans="1:995" ht="20.100000000000001" customHeight="1" x14ac:dyDescent="0.2">
      <c r="A8" s="147"/>
      <c r="B8" s="146"/>
      <c r="C8" s="146"/>
      <c r="D8" s="146"/>
      <c r="E8" s="146"/>
      <c r="F8" s="146"/>
      <c r="G8" s="146"/>
      <c r="H8" s="146"/>
      <c r="I8" s="146"/>
      <c r="J8" s="146"/>
    </row>
    <row r="9" spans="1:995" ht="30" customHeight="1" x14ac:dyDescent="0.2">
      <c r="A9" s="140" t="s">
        <v>21</v>
      </c>
      <c r="B9" s="185" t="str">
        <f>INDEX([1]ORCAMENTO!$E:$E,MATCH(A9,[1]ORCAMENTO!$B:$B,0))</f>
        <v>Demolição De Piso Cimentado Inclusive Lastro De Concreto</v>
      </c>
      <c r="C9" s="185"/>
      <c r="D9" s="185"/>
      <c r="E9" s="185"/>
      <c r="F9" s="185"/>
      <c r="G9" s="185"/>
      <c r="H9" s="185"/>
      <c r="I9" s="140" t="str">
        <f>INDEX([1]ORCAMENTO!$F:$F,MATCH(A9,[1]ORCAMENTO!$B:$B,0))</f>
        <v>m2</v>
      </c>
      <c r="J9" s="141">
        <f>ROUND(SUM(J11:J11),2)</f>
        <v>108.48</v>
      </c>
    </row>
    <row r="10" spans="1:995" ht="30" customHeight="1" x14ac:dyDescent="0.2">
      <c r="A10" s="142" t="s">
        <v>11</v>
      </c>
      <c r="B10" s="143" t="s">
        <v>118</v>
      </c>
      <c r="C10" s="143" t="s">
        <v>119</v>
      </c>
      <c r="D10" s="142" t="s">
        <v>104</v>
      </c>
      <c r="E10" s="142"/>
      <c r="F10" s="142"/>
      <c r="G10" s="142"/>
      <c r="H10" s="142"/>
      <c r="I10" s="142"/>
      <c r="J10" s="144" t="s">
        <v>128</v>
      </c>
    </row>
    <row r="11" spans="1:995" ht="33.75" x14ac:dyDescent="0.2">
      <c r="A11" s="145" t="s">
        <v>120</v>
      </c>
      <c r="B11" s="146">
        <f>B28</f>
        <v>957.9</v>
      </c>
      <c r="C11" s="146">
        <f>B37</f>
        <v>126.91</v>
      </c>
      <c r="D11" s="148">
        <v>0.1</v>
      </c>
      <c r="E11" s="146"/>
      <c r="F11" s="146"/>
      <c r="G11" s="146"/>
      <c r="H11" s="146"/>
      <c r="I11" s="146"/>
      <c r="J11" s="146">
        <f>(B11+C11)*D11</f>
        <v>108.48099999999999</v>
      </c>
    </row>
    <row r="12" spans="1:995" ht="20.100000000000001" customHeight="1" x14ac:dyDescent="0.2">
      <c r="A12" s="147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995" ht="20.100000000000001" customHeight="1" x14ac:dyDescent="0.2">
      <c r="A13" s="140" t="s">
        <v>24</v>
      </c>
      <c r="B13" s="185" t="str">
        <f>INDEX([1]ORCAMENTO!$E:$E,MATCH(A13,[1]ORCAMENTO!$B:$B,0))</f>
        <v>Recomposição De Piso Cimentado, Com Argamassa De Cimento E Areia No Traço 1:3, Com 2 Cm De Espessura, Incl. Lastro</v>
      </c>
      <c r="C13" s="185"/>
      <c r="D13" s="185"/>
      <c r="E13" s="185"/>
      <c r="F13" s="185"/>
      <c r="G13" s="185"/>
      <c r="H13" s="185"/>
      <c r="I13" s="140" t="str">
        <f>INDEX([1]ORCAMENTO!$F:$F,MATCH(A13,[1]ORCAMENTO!$B:$B,0))</f>
        <v>m2</v>
      </c>
      <c r="J13" s="141">
        <f>ROUND(SUM(J15:J16),2)</f>
        <v>108.48</v>
      </c>
    </row>
    <row r="14" spans="1:995" ht="30" customHeight="1" x14ac:dyDescent="0.2">
      <c r="A14" s="142" t="s">
        <v>11</v>
      </c>
      <c r="B14" s="143" t="s">
        <v>118</v>
      </c>
      <c r="C14" s="143" t="s">
        <v>119</v>
      </c>
      <c r="D14" s="142" t="s">
        <v>104</v>
      </c>
      <c r="E14" s="142"/>
      <c r="F14" s="142"/>
      <c r="G14" s="142"/>
      <c r="H14" s="142"/>
      <c r="I14" s="142"/>
      <c r="J14" s="144" t="s">
        <v>128</v>
      </c>
    </row>
    <row r="15" spans="1:995" ht="20.100000000000001" customHeight="1" x14ac:dyDescent="0.2">
      <c r="A15" s="145" t="s">
        <v>120</v>
      </c>
      <c r="B15" s="146">
        <f>B11</f>
        <v>957.9</v>
      </c>
      <c r="C15" s="146">
        <f>C11</f>
        <v>126.91</v>
      </c>
      <c r="D15" s="148">
        <v>0.1</v>
      </c>
      <c r="E15" s="146"/>
      <c r="F15" s="146"/>
      <c r="G15" s="146"/>
      <c r="H15" s="146"/>
      <c r="I15" s="146"/>
      <c r="J15" s="146">
        <f>(B15+C15)*D15</f>
        <v>108.48099999999999</v>
      </c>
    </row>
    <row r="16" spans="1:995" ht="20.100000000000001" customHeight="1" x14ac:dyDescent="0.2">
      <c r="A16" s="147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20.100000000000001" customHeight="1" x14ac:dyDescent="0.2">
      <c r="A17" s="140" t="s">
        <v>26</v>
      </c>
      <c r="B17" s="185" t="str">
        <f>INDEX([1]ORCAMENTO!$E:$E,MATCH(A17,[1]ORCAMENTO!$B:$B,0))</f>
        <v>Retirada De Aparelhos Sanitários</v>
      </c>
      <c r="C17" s="185"/>
      <c r="D17" s="185"/>
      <c r="E17" s="185"/>
      <c r="F17" s="185"/>
      <c r="G17" s="185"/>
      <c r="H17" s="185"/>
      <c r="I17" s="140" t="str">
        <f>INDEX([1]ORCAMENTO!$F:$F,MATCH(A17,[1]ORCAMENTO!$B:$B,0))</f>
        <v>und</v>
      </c>
      <c r="J17" s="141">
        <f>ROUND(SUM(J19:J20),2)</f>
        <v>14</v>
      </c>
    </row>
    <row r="18" spans="1:10" ht="30" customHeight="1" x14ac:dyDescent="0.2">
      <c r="A18" s="142" t="s">
        <v>11</v>
      </c>
      <c r="B18" s="143" t="s">
        <v>61</v>
      </c>
      <c r="C18" s="143"/>
      <c r="D18" s="142"/>
      <c r="E18" s="142"/>
      <c r="F18" s="142"/>
      <c r="G18" s="142"/>
      <c r="H18" s="142"/>
      <c r="I18" s="142"/>
      <c r="J18" s="144" t="s">
        <v>129</v>
      </c>
    </row>
    <row r="19" spans="1:10" ht="20.100000000000001" customHeight="1" x14ac:dyDescent="0.2">
      <c r="A19" s="145" t="s">
        <v>121</v>
      </c>
      <c r="B19" s="146">
        <v>14</v>
      </c>
      <c r="C19" s="146"/>
      <c r="D19" s="146"/>
      <c r="E19" s="146"/>
      <c r="F19" s="146"/>
      <c r="G19" s="146"/>
      <c r="H19" s="146"/>
      <c r="I19" s="146"/>
      <c r="J19" s="146">
        <f>B19</f>
        <v>14</v>
      </c>
    </row>
    <row r="20" spans="1:10" ht="20.100000000000001" customHeight="1" x14ac:dyDescent="0.2">
      <c r="A20" s="147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ht="20.100000000000001" customHeight="1" x14ac:dyDescent="0.2">
      <c r="A21" s="140" t="s">
        <v>29</v>
      </c>
      <c r="B21" s="185" t="str">
        <f>INDEX([1]ORCAMENTO!$E:$E,MATCH(A21,[1]ORCAMENTO!$B:$B,0))</f>
        <v>Retirada E Recolocação Cuidadosa De Qualquer Bem Móvel Para Instalação Do Piso</v>
      </c>
      <c r="C21" s="185"/>
      <c r="D21" s="185"/>
      <c r="E21" s="185"/>
      <c r="F21" s="185"/>
      <c r="G21" s="185"/>
      <c r="H21" s="185"/>
      <c r="I21" s="140" t="str">
        <f>INDEX([1]ORCAMENTO!$F:$F,MATCH(A21,[1]ORCAMENTO!$B:$B,0))</f>
        <v>m2</v>
      </c>
      <c r="J21" s="141">
        <f>ROUND(SUM(J23:J24),2)</f>
        <v>1084.81</v>
      </c>
    </row>
    <row r="22" spans="1:10" ht="30" customHeight="1" x14ac:dyDescent="0.2">
      <c r="A22" s="142" t="s">
        <v>11</v>
      </c>
      <c r="B22" s="143"/>
      <c r="C22" s="143"/>
      <c r="D22" s="142"/>
      <c r="E22" s="142"/>
      <c r="F22" s="142"/>
      <c r="G22" s="142"/>
      <c r="H22" s="142"/>
      <c r="I22" s="142"/>
      <c r="J22" s="144" t="s">
        <v>128</v>
      </c>
    </row>
    <row r="23" spans="1:10" ht="20.100000000000001" customHeight="1" x14ac:dyDescent="0.2">
      <c r="A23" s="147" t="s">
        <v>127</v>
      </c>
      <c r="B23" s="146">
        <v>1084.81</v>
      </c>
      <c r="C23" s="146"/>
      <c r="D23" s="146"/>
      <c r="E23" s="146"/>
      <c r="F23" s="146"/>
      <c r="G23" s="146"/>
      <c r="H23" s="146"/>
      <c r="I23" s="146"/>
      <c r="J23" s="146">
        <f>B23</f>
        <v>1084.81</v>
      </c>
    </row>
    <row r="24" spans="1:10" ht="20.100000000000001" customHeight="1" x14ac:dyDescent="0.2">
      <c r="A24" s="147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20.100000000000001" customHeight="1" x14ac:dyDescent="0.2">
      <c r="A25" s="138">
        <v>2</v>
      </c>
      <c r="B25" s="186" t="str">
        <f>INDEX([1]ORCAMENTO!$E:$E,MATCH(A25,[1]ORCAMENTO!$B:$B,0))</f>
        <v>ÁREAS SECAS</v>
      </c>
      <c r="C25" s="187"/>
      <c r="D25" s="187"/>
      <c r="E25" s="187"/>
      <c r="F25" s="187"/>
      <c r="G25" s="187"/>
      <c r="H25" s="187"/>
      <c r="I25" s="187"/>
      <c r="J25" s="188"/>
    </row>
    <row r="26" spans="1:10" ht="20.100000000000001" customHeight="1" x14ac:dyDescent="0.2">
      <c r="A26" s="140" t="s">
        <v>33</v>
      </c>
      <c r="B26" s="185" t="str">
        <f>INDEX([1]ORCAMENTO!$E:$E,MATCH(A26,[1]ORCAMENTO!$B:$B,0))</f>
        <v>Fornecimento De Piso Laminado Em Régua 8Mmx29,1Cmx134Cm. Classe De Abrasão Ac4. Proteção Contra Umidade. Modelo De Referência: Durafloor Unique. Cor Ferrara. Incluindo Perdas, Recortes E Todas As Peças Necessárias.</v>
      </c>
      <c r="C26" s="185"/>
      <c r="D26" s="185"/>
      <c r="E26" s="185"/>
      <c r="F26" s="185"/>
      <c r="G26" s="185"/>
      <c r="H26" s="185"/>
      <c r="I26" s="140" t="str">
        <f>INDEX([1]ORCAMENTO!$F:$F,MATCH(A26,[1]ORCAMENTO!$B:$B,0))</f>
        <v>m2</v>
      </c>
      <c r="J26" s="141">
        <f>ROUND(SUM(J28:J29),2)</f>
        <v>957.9</v>
      </c>
    </row>
    <row r="27" spans="1:10" ht="30" customHeight="1" x14ac:dyDescent="0.2">
      <c r="A27" s="142" t="s">
        <v>11</v>
      </c>
      <c r="B27" s="143" t="s">
        <v>118</v>
      </c>
      <c r="C27" s="143"/>
      <c r="D27" s="142"/>
      <c r="E27" s="142"/>
      <c r="F27" s="142"/>
      <c r="G27" s="142"/>
      <c r="H27" s="142"/>
      <c r="I27" s="142"/>
      <c r="J27" s="144" t="s">
        <v>128</v>
      </c>
    </row>
    <row r="28" spans="1:10" ht="20.100000000000001" customHeight="1" x14ac:dyDescent="0.2">
      <c r="A28" s="145" t="s">
        <v>122</v>
      </c>
      <c r="B28" s="146">
        <v>957.9</v>
      </c>
      <c r="C28" s="146"/>
      <c r="D28" s="146"/>
      <c r="E28" s="146"/>
      <c r="F28" s="146"/>
      <c r="G28" s="146"/>
      <c r="H28" s="146"/>
      <c r="I28" s="146"/>
      <c r="J28" s="146">
        <f>B28</f>
        <v>957.9</v>
      </c>
    </row>
    <row r="29" spans="1:10" ht="20.100000000000001" customHeight="1" x14ac:dyDescent="0.2">
      <c r="A29" s="147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ht="20.100000000000001" customHeight="1" x14ac:dyDescent="0.2">
      <c r="A30" s="140" t="s">
        <v>35</v>
      </c>
      <c r="B30" s="185" t="str">
        <f>INDEX([1]ORCAMENTO!$E:$E,MATCH(A30,[1]ORCAMENTO!$B:$B,0))</f>
        <v>Instalação De Piso Laminado, Incluindo Todo Equipamento Necessário</v>
      </c>
      <c r="C30" s="185"/>
      <c r="D30" s="185"/>
      <c r="E30" s="185"/>
      <c r="F30" s="185"/>
      <c r="G30" s="185"/>
      <c r="H30" s="185"/>
      <c r="I30" s="140" t="str">
        <f>INDEX([1]ORCAMENTO!$F:$F,MATCH(A30,[1]ORCAMENTO!$B:$B,0))</f>
        <v>m2</v>
      </c>
      <c r="J30" s="141">
        <f>ROUND(SUM(J32:J33),2)</f>
        <v>957.9</v>
      </c>
    </row>
    <row r="31" spans="1:10" ht="30" customHeight="1" x14ac:dyDescent="0.2">
      <c r="A31" s="142" t="s">
        <v>11</v>
      </c>
      <c r="B31" s="143" t="s">
        <v>118</v>
      </c>
      <c r="C31" s="143"/>
      <c r="D31" s="142"/>
      <c r="E31" s="142"/>
      <c r="F31" s="142"/>
      <c r="G31" s="142"/>
      <c r="H31" s="142"/>
      <c r="I31" s="142"/>
      <c r="J31" s="144" t="s">
        <v>128</v>
      </c>
    </row>
    <row r="32" spans="1:10" ht="20.100000000000001" customHeight="1" x14ac:dyDescent="0.2">
      <c r="A32" s="145" t="s">
        <v>122</v>
      </c>
      <c r="B32" s="146">
        <f>B28</f>
        <v>957.9</v>
      </c>
      <c r="C32" s="146"/>
      <c r="D32" s="146"/>
      <c r="E32" s="146"/>
      <c r="F32" s="146"/>
      <c r="G32" s="146"/>
      <c r="H32" s="146"/>
      <c r="I32" s="146"/>
      <c r="J32" s="146">
        <f>B32</f>
        <v>957.9</v>
      </c>
    </row>
    <row r="33" spans="1:10" ht="20.100000000000001" customHeight="1" x14ac:dyDescent="0.2">
      <c r="A33" s="147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 ht="20.100000000000001" customHeight="1" x14ac:dyDescent="0.2">
      <c r="A34" s="138">
        <v>3</v>
      </c>
      <c r="B34" s="186" t="str">
        <f>INDEX([1]ORCAMENTO!$E:$E,MATCH(A34,[1]ORCAMENTO!$B:$B,0))</f>
        <v>ÁREAS MOLHADAS</v>
      </c>
      <c r="C34" s="187"/>
      <c r="D34" s="187"/>
      <c r="E34" s="187"/>
      <c r="F34" s="187"/>
      <c r="G34" s="187"/>
      <c r="H34" s="187"/>
      <c r="I34" s="187"/>
      <c r="J34" s="188"/>
    </row>
    <row r="35" spans="1:10" ht="20.100000000000001" customHeight="1" x14ac:dyDescent="0.2">
      <c r="A35" s="140" t="s">
        <v>38</v>
      </c>
      <c r="B35" s="185" t="str">
        <f>INDEX([1]ORCAMENTO!$E:$E,MATCH(A35,[1]ORCAMENTO!$B:$B,0))</f>
        <v>Porcelanato Polido, Acabamento Acetinado, Dim. 60X60Cm, Ref. De Cor Cimento Cinza Bold Potobello/Equiv, Utilizando Dupla Colagem De Argamassa Colante Para Porcelanato Tipo Aciii E Rejunte 1Mm Para Porcelanato</v>
      </c>
      <c r="C35" s="185"/>
      <c r="D35" s="185"/>
      <c r="E35" s="185"/>
      <c r="F35" s="185"/>
      <c r="G35" s="185"/>
      <c r="H35" s="185"/>
      <c r="I35" s="140" t="str">
        <f>INDEX([1]ORCAMENTO!$F:$F,MATCH(A35,[1]ORCAMENTO!$B:$B,0))</f>
        <v>m2</v>
      </c>
      <c r="J35" s="141">
        <f>ROUND(SUM(J37:J38),2)</f>
        <v>126.91</v>
      </c>
    </row>
    <row r="36" spans="1:10" ht="30" customHeight="1" x14ac:dyDescent="0.2">
      <c r="A36" s="142" t="s">
        <v>11</v>
      </c>
      <c r="B36" s="143" t="s">
        <v>119</v>
      </c>
      <c r="C36" s="143"/>
      <c r="D36" s="142"/>
      <c r="E36" s="142"/>
      <c r="F36" s="142"/>
      <c r="G36" s="142"/>
      <c r="H36" s="142"/>
      <c r="I36" s="142"/>
      <c r="J36" s="144" t="s">
        <v>128</v>
      </c>
    </row>
    <row r="37" spans="1:10" ht="20.100000000000001" customHeight="1" x14ac:dyDescent="0.2">
      <c r="A37" s="145" t="s">
        <v>122</v>
      </c>
      <c r="B37" s="146">
        <v>126.91</v>
      </c>
      <c r="C37" s="146"/>
      <c r="D37" s="146"/>
      <c r="E37" s="146"/>
      <c r="F37" s="146"/>
      <c r="G37" s="146"/>
      <c r="H37" s="146"/>
      <c r="I37" s="146"/>
      <c r="J37" s="146">
        <f>B37</f>
        <v>126.91</v>
      </c>
    </row>
    <row r="38" spans="1:10" ht="20.100000000000001" customHeight="1" x14ac:dyDescent="0.2">
      <c r="A38" s="147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ht="20.100000000000001" customHeight="1" x14ac:dyDescent="0.2">
      <c r="A39" s="138">
        <v>4</v>
      </c>
      <c r="B39" s="186" t="str">
        <f>INDEX([1]ORCAMENTO!$E:$E,MATCH(A39,[1]ORCAMENTO!$B:$B,0))</f>
        <v>SERVICOS COMPLEMENTARES</v>
      </c>
      <c r="C39" s="187"/>
      <c r="D39" s="187"/>
      <c r="E39" s="187"/>
      <c r="F39" s="187"/>
      <c r="G39" s="187"/>
      <c r="H39" s="187"/>
      <c r="I39" s="187"/>
      <c r="J39" s="188"/>
    </row>
    <row r="40" spans="1:10" ht="31.5" customHeight="1" x14ac:dyDescent="0.2">
      <c r="A40" s="140" t="s">
        <v>41</v>
      </c>
      <c r="B40" s="185" t="str">
        <f>INDEX([1]ORCAMENTO!$E:$E,MATCH(A40,[1]ORCAMENTO!$B:$B,0))</f>
        <v>Recolocação De Vaso Sanitário, Inclusive Fornecimento De Acessórios (Parafusos De Fixação Anel De Vedação, Bolsa E Tubo De Ligação, Etc), Exclusive Fornecimento Do Vaso E Tampa</v>
      </c>
      <c r="C40" s="185"/>
      <c r="D40" s="185"/>
      <c r="E40" s="185"/>
      <c r="F40" s="185"/>
      <c r="G40" s="185"/>
      <c r="H40" s="185"/>
      <c r="I40" s="140" t="str">
        <f>INDEX([1]ORCAMENTO!$F:$F,MATCH(A40,[1]ORCAMENTO!$B:$B,0))</f>
        <v>und</v>
      </c>
      <c r="J40" s="141">
        <f>ROUND(SUM(J42:J43),2)</f>
        <v>14</v>
      </c>
    </row>
    <row r="41" spans="1:10" ht="30" customHeight="1" x14ac:dyDescent="0.2">
      <c r="A41" s="142" t="s">
        <v>11</v>
      </c>
      <c r="B41" s="143" t="s">
        <v>61</v>
      </c>
      <c r="C41" s="143"/>
      <c r="D41" s="142"/>
      <c r="E41" s="142"/>
      <c r="F41" s="142"/>
      <c r="G41" s="142"/>
      <c r="H41" s="142"/>
      <c r="I41" s="142"/>
      <c r="J41" s="144" t="s">
        <v>129</v>
      </c>
    </row>
    <row r="42" spans="1:10" ht="20.100000000000001" customHeight="1" x14ac:dyDescent="0.2">
      <c r="A42" s="145" t="s">
        <v>121</v>
      </c>
      <c r="B42" s="146">
        <f>B19</f>
        <v>14</v>
      </c>
      <c r="C42" s="146"/>
      <c r="D42" s="146"/>
      <c r="E42" s="146"/>
      <c r="F42" s="146"/>
      <c r="G42" s="146"/>
      <c r="H42" s="146"/>
      <c r="I42" s="146"/>
      <c r="J42" s="146">
        <f>B42</f>
        <v>14</v>
      </c>
    </row>
    <row r="43" spans="1:10" ht="20.100000000000001" customHeight="1" x14ac:dyDescent="0.2">
      <c r="A43" s="147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ht="20.100000000000001" customHeight="1" x14ac:dyDescent="0.2">
      <c r="A44" s="140" t="s">
        <v>43</v>
      </c>
      <c r="B44" s="185" t="str">
        <f>INDEX([1]ORCAMENTO!$E:$E,MATCH(A44,[1]ORCAMENTO!$B:$B,0))</f>
        <v>Reinstalação do Rodapé De Madeira, Fixado Com Parafuso E Bucha Plástica N° 7</v>
      </c>
      <c r="C44" s="185"/>
      <c r="D44" s="185"/>
      <c r="E44" s="185"/>
      <c r="F44" s="185"/>
      <c r="G44" s="185"/>
      <c r="H44" s="185"/>
      <c r="I44" s="140" t="str">
        <f>INDEX([1]ORCAMENTO!$F:$F,MATCH(A44,[1]ORCAMENTO!$B:$B,0))</f>
        <v>m</v>
      </c>
      <c r="J44" s="141">
        <f>ROUND(SUM(J46:J47),2)</f>
        <v>488.5</v>
      </c>
    </row>
    <row r="45" spans="1:10" ht="30" customHeight="1" x14ac:dyDescent="0.2">
      <c r="A45" s="142" t="s">
        <v>11</v>
      </c>
      <c r="B45" s="143" t="s">
        <v>115</v>
      </c>
      <c r="C45" s="143"/>
      <c r="D45" s="142"/>
      <c r="E45" s="142"/>
      <c r="F45" s="142"/>
      <c r="G45" s="142"/>
      <c r="H45" s="142"/>
      <c r="I45" s="142"/>
      <c r="J45" s="144" t="s">
        <v>116</v>
      </c>
    </row>
    <row r="46" spans="1:10" ht="20.100000000000001" customHeight="1" x14ac:dyDescent="0.2">
      <c r="A46" s="145" t="s">
        <v>117</v>
      </c>
      <c r="B46" s="146">
        <f>B7</f>
        <v>488.5</v>
      </c>
      <c r="C46" s="146"/>
      <c r="D46" s="146"/>
      <c r="E46" s="146"/>
      <c r="F46" s="146"/>
      <c r="G46" s="146"/>
      <c r="H46" s="146"/>
      <c r="I46" s="146"/>
      <c r="J46" s="146">
        <f>B46</f>
        <v>488.5</v>
      </c>
    </row>
    <row r="47" spans="1:10" ht="20.100000000000001" customHeight="1" x14ac:dyDescent="0.2">
      <c r="A47" s="147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ht="31.5" customHeight="1" x14ac:dyDescent="0.2">
      <c r="A48" s="140" t="s">
        <v>46</v>
      </c>
      <c r="B48" s="185" t="str">
        <f>INDEX([1]ORCAMENTO!$E:$E,MATCH(A48,[1]ORCAMENTO!$B:$B,0))</f>
        <v>Índice De Preço Para Remoção De Entulho Decorrente Da Execução De Obras (Classe A Conama - Nbr 10.004 - Classe Ii-B), Incluindo Aluguel Da Caçamba, Carga, Transporte E Descarga Em Área Licenciada</v>
      </c>
      <c r="C48" s="185"/>
      <c r="D48" s="185"/>
      <c r="E48" s="185"/>
      <c r="F48" s="185"/>
      <c r="G48" s="185"/>
      <c r="H48" s="185"/>
      <c r="I48" s="140" t="str">
        <f>INDEX([1]ORCAMENTO!$F:$F,MATCH(A48,[1]ORCAMENTO!$B:$B,0))</f>
        <v>m3</v>
      </c>
      <c r="J48" s="141">
        <f>ROUND(SUM(J50:J52),2)</f>
        <v>28.89</v>
      </c>
    </row>
    <row r="49" spans="1:10" ht="30" customHeight="1" x14ac:dyDescent="0.2">
      <c r="A49" s="142" t="s">
        <v>11</v>
      </c>
      <c r="B49" s="143" t="s">
        <v>123</v>
      </c>
      <c r="C49" s="143" t="s">
        <v>124</v>
      </c>
      <c r="D49" s="142"/>
      <c r="E49" s="142"/>
      <c r="F49" s="142"/>
      <c r="G49" s="142"/>
      <c r="H49" s="142"/>
      <c r="I49" s="142"/>
      <c r="J49" s="144" t="s">
        <v>130</v>
      </c>
    </row>
    <row r="50" spans="1:10" ht="20.100000000000001" customHeight="1" x14ac:dyDescent="0.2">
      <c r="A50" s="145" t="s">
        <v>125</v>
      </c>
      <c r="B50" s="146">
        <f>J9*0.2</f>
        <v>21.696000000000002</v>
      </c>
      <c r="C50" s="148">
        <v>0.3</v>
      </c>
      <c r="D50" s="146"/>
      <c r="E50" s="146"/>
      <c r="F50" s="146"/>
      <c r="G50" s="146"/>
      <c r="H50" s="146"/>
      <c r="I50" s="146"/>
      <c r="J50" s="146">
        <f>B50*(1+C50)</f>
        <v>28.204800000000002</v>
      </c>
    </row>
    <row r="51" spans="1:10" ht="20.100000000000001" customHeight="1" x14ac:dyDescent="0.2">
      <c r="A51" s="145" t="s">
        <v>126</v>
      </c>
      <c r="B51" s="146">
        <f>(B28*0.003+B37*0.005)*15%</f>
        <v>0.52623749999999991</v>
      </c>
      <c r="C51" s="148">
        <v>0.3</v>
      </c>
      <c r="D51" s="146"/>
      <c r="E51" s="146"/>
      <c r="F51" s="146"/>
      <c r="G51" s="146"/>
      <c r="H51" s="146"/>
      <c r="I51" s="146"/>
      <c r="J51" s="146">
        <f>B51*(1+C51)</f>
        <v>0.68410874999999993</v>
      </c>
    </row>
    <row r="52" spans="1:10" ht="20.100000000000001" customHeight="1" x14ac:dyDescent="0.2">
      <c r="A52" s="147"/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ht="20.100000000000001" customHeight="1" x14ac:dyDescent="0.2">
      <c r="A53" s="140" t="s">
        <v>49</v>
      </c>
      <c r="B53" s="185" t="str">
        <f>INDEX([1]ORCAMENTO!$E:$E,MATCH(A53,[1]ORCAMENTO!$B:$B,0))</f>
        <v>Limpeza Geral Da Obra (Edificação)</v>
      </c>
      <c r="C53" s="185"/>
      <c r="D53" s="185"/>
      <c r="E53" s="185"/>
      <c r="F53" s="185"/>
      <c r="G53" s="185"/>
      <c r="H53" s="185"/>
      <c r="I53" s="140" t="str">
        <f>INDEX([1]ORCAMENTO!$F:$F,MATCH(A53,[1]ORCAMENTO!$B:$B,0))</f>
        <v>m2</v>
      </c>
      <c r="J53" s="141">
        <f>ROUND(SUM(J55:J56),2)</f>
        <v>1084.81</v>
      </c>
    </row>
    <row r="54" spans="1:10" ht="30" customHeight="1" x14ac:dyDescent="0.2">
      <c r="A54" s="142" t="s">
        <v>11</v>
      </c>
      <c r="B54" s="143" t="s">
        <v>115</v>
      </c>
      <c r="C54" s="143"/>
      <c r="D54" s="142"/>
      <c r="E54" s="142"/>
      <c r="F54" s="142"/>
      <c r="G54" s="142"/>
      <c r="H54" s="142"/>
      <c r="I54" s="142"/>
      <c r="J54" s="144" t="s">
        <v>128</v>
      </c>
    </row>
    <row r="55" spans="1:10" ht="20.100000000000001" customHeight="1" x14ac:dyDescent="0.2">
      <c r="A55" s="145" t="s">
        <v>127</v>
      </c>
      <c r="B55" s="146">
        <f>B28+B37</f>
        <v>1084.81</v>
      </c>
      <c r="C55" s="146"/>
      <c r="D55" s="146"/>
      <c r="E55" s="146"/>
      <c r="F55" s="146"/>
      <c r="G55" s="146"/>
      <c r="H55" s="146"/>
      <c r="I55" s="146"/>
      <c r="J55" s="146">
        <f>B55</f>
        <v>1084.81</v>
      </c>
    </row>
    <row r="56" spans="1:10" ht="20.100000000000001" customHeight="1" x14ac:dyDescent="0.2">
      <c r="A56" s="147"/>
      <c r="B56" s="146"/>
      <c r="C56" s="146"/>
      <c r="D56" s="146"/>
      <c r="E56" s="146"/>
      <c r="F56" s="146"/>
      <c r="G56" s="146"/>
      <c r="H56" s="146"/>
      <c r="I56" s="146"/>
      <c r="J56" s="146"/>
    </row>
  </sheetData>
  <mergeCells count="19">
    <mergeCell ref="B30:H30"/>
    <mergeCell ref="A1:J1"/>
    <mergeCell ref="B2:J2"/>
    <mergeCell ref="B3:J3"/>
    <mergeCell ref="B4:J4"/>
    <mergeCell ref="B5:H5"/>
    <mergeCell ref="B9:H9"/>
    <mergeCell ref="B13:H13"/>
    <mergeCell ref="B17:H17"/>
    <mergeCell ref="B21:H21"/>
    <mergeCell ref="B25:J25"/>
    <mergeCell ref="B26:H26"/>
    <mergeCell ref="B53:H53"/>
    <mergeCell ref="B34:J34"/>
    <mergeCell ref="B35:H35"/>
    <mergeCell ref="B39:J39"/>
    <mergeCell ref="B40:H40"/>
    <mergeCell ref="B44:H44"/>
    <mergeCell ref="B48:H48"/>
  </mergeCells>
  <dataValidations count="1">
    <dataValidation type="list" errorStyle="warning" allowBlank="1" showInputMessage="1" showErrorMessage="1" error="Selecionar Referencial compatível" sqref="XEU1:XFD3" xr:uid="{00000000-0002-0000-0400-000000000000}">
      <formula1>DADOS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94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LICITACAO</vt:lpstr>
      <vt:lpstr>COMPOSICAO</vt:lpstr>
      <vt:lpstr>MERCADO</vt:lpstr>
      <vt:lpstr>CRONOGRAMA</vt:lpstr>
      <vt:lpstr>MEMÓRIA DE CÁLCULO</vt:lpstr>
      <vt:lpstr>LICITACAO!Area_de_impressao</vt:lpstr>
      <vt:lpstr>'MEMÓRIA DE CÁLCULO'!Area_de_impressao</vt:lpstr>
      <vt:lpstr>'MEMÓRIA DE CÁLCULO'!Titulos_de_impressao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Osmario Cavalcante Wanderlei Junior</dc:creator>
  <cp:lastModifiedBy>Nettie Alves Paulo de Moraes</cp:lastModifiedBy>
  <cp:lastPrinted>2022-02-22T16:56:38Z</cp:lastPrinted>
  <dcterms:created xsi:type="dcterms:W3CDTF">2021-09-02T14:30:58Z</dcterms:created>
  <dcterms:modified xsi:type="dcterms:W3CDTF">2022-03-10T21:26:42Z</dcterms:modified>
</cp:coreProperties>
</file>